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005" activeTab="6"/>
  </bookViews>
  <sheets>
    <sheet name="MEPB" sheetId="1" r:id="rId1"/>
    <sheet name="MEKO" sheetId="2" r:id="rId2"/>
    <sheet name="MEFL" sheetId="3" r:id="rId3"/>
    <sheet name="MEPE" sheetId="4" r:id="rId4"/>
    <sheet name="METR" sheetId="5" r:id="rId5"/>
    <sheet name="MECY5.5" sheetId="6" r:id="rId6"/>
    <sheet name="MEPCY7" sheetId="7" r:id="rId7"/>
    <sheet name="MEAP" sheetId="8" r:id="rId8"/>
    <sheet name="MEA700" sheetId="9" r:id="rId9"/>
    <sheet name="MEA750" sheetId="10" r:id="rId10"/>
  </sheets>
  <definedNames>
    <definedName name="_xlnm.Print_Area" localSheetId="8">'MEA700'!$A$1:$H$46</definedName>
    <definedName name="_xlnm.Print_Area" localSheetId="9">'MEA750'!$A$1:$H$46</definedName>
    <definedName name="_xlnm.Print_Area" localSheetId="7">'MEAP'!$A$1:$H$46</definedName>
    <definedName name="_xlnm.Print_Area" localSheetId="5">'MECY5.5'!$A$1:$H$44</definedName>
    <definedName name="_xlnm.Print_Area" localSheetId="2">'MEFL'!$A$1:$H$49</definedName>
    <definedName name="_xlnm.Print_Area" localSheetId="1">'MEKO'!$A$1:$H$49</definedName>
    <definedName name="_xlnm.Print_Area" localSheetId="0">'MEPB'!$A$1:$H$49</definedName>
    <definedName name="_xlnm.Print_Area" localSheetId="6">'MEPCY7'!$A$1:$H$46</definedName>
    <definedName name="_xlnm.Print_Area" localSheetId="3">'MEPE'!$A$1:$H$44</definedName>
    <definedName name="_xlnm.Print_Area" localSheetId="4">'METR'!$A$1:$H$44</definedName>
  </definedNames>
  <calcPr fullCalcOnLoad="1"/>
</workbook>
</file>

<file path=xl/comments1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C. Jeffrey Wang</author>
    <author>C JEFF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T5" authorId="1">
      <text>
        <r>
          <rPr>
            <b/>
            <sz val="10"/>
            <color indexed="12"/>
            <rFont val="Tahoma"/>
            <family val="2"/>
          </rPr>
          <t>RCP-30-5 Relative Channel Numbers obtained with your Instrument in 256 Channel Scale.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<sst xmlns="http://schemas.openxmlformats.org/spreadsheetml/2006/main" count="900" uniqueCount="131">
  <si>
    <t>MEFL</t>
  </si>
  <si>
    <t>MEFL LOG</t>
  </si>
  <si>
    <t>MEPE</t>
  </si>
  <si>
    <t>Lot No.:</t>
  </si>
  <si>
    <t>Date:</t>
  </si>
  <si>
    <t>Acceptable:</t>
  </si>
  <si>
    <t>By:</t>
  </si>
  <si>
    <t xml:space="preserve">File # </t>
  </si>
  <si>
    <t>Action taken if not linear:</t>
  </si>
  <si>
    <t>PMT LINEARITY QC RECORD</t>
  </si>
  <si>
    <t>RESIDUAL</t>
  </si>
  <si>
    <t>CH #</t>
  </si>
  <si>
    <t>PEAK #</t>
  </si>
  <si>
    <t>CALC.</t>
  </si>
  <si>
    <t>CALC. MEFL</t>
  </si>
  <si>
    <t>MEPE LOG</t>
  </si>
  <si>
    <t>CALC. MEPE</t>
  </si>
  <si>
    <t>MEAP</t>
  </si>
  <si>
    <t>MEAP LOG</t>
  </si>
  <si>
    <t>CALC. MEAP</t>
  </si>
  <si>
    <t>1024 CH#</t>
  </si>
  <si>
    <t>256 CH#</t>
  </si>
  <si>
    <t>CH#</t>
  </si>
  <si>
    <t xml:space="preserve">Calc. </t>
  </si>
  <si>
    <t>Calc. MEPE</t>
  </si>
  <si>
    <t xml:space="preserve">  CONVERSION</t>
  </si>
  <si>
    <t xml:space="preserve">TYPE THE NAME OF YOUR LAB HERE </t>
  </si>
  <si>
    <t>TYPE THE NAME OF YOUR LAB HERE</t>
  </si>
  <si>
    <t>Slope:</t>
  </si>
  <si>
    <t>Intercept:</t>
  </si>
  <si>
    <t>Rsq:</t>
  </si>
  <si>
    <t xml:space="preserve">  1024 MEAN CH#</t>
  </si>
  <si>
    <t>CROSS CALIBRATION TABLE</t>
  </si>
  <si>
    <t>CONVERTED VALUES</t>
  </si>
  <si>
    <t xml:space="preserve">     TABLE NO. 1</t>
  </si>
  <si>
    <t xml:space="preserve">  1024 REL. CH#</t>
  </si>
  <si>
    <t xml:space="preserve"> to 256 REL. CH#</t>
  </si>
  <si>
    <t xml:space="preserve">     TABLE NO. 2</t>
  </si>
  <si>
    <t xml:space="preserve">     TABLE NO. 3</t>
  </si>
  <si>
    <r>
      <t xml:space="preserve">  10</t>
    </r>
    <r>
      <rPr>
        <b/>
        <u val="single"/>
        <vertAlign val="superscript"/>
        <sz val="9"/>
        <color indexed="12"/>
        <rFont val="Arial"/>
        <family val="2"/>
      </rPr>
      <t>4</t>
    </r>
    <r>
      <rPr>
        <b/>
        <u val="single"/>
        <sz val="11"/>
        <color indexed="12"/>
        <rFont val="Arial"/>
        <family val="2"/>
      </rPr>
      <t xml:space="preserve"> MEAN CH#</t>
    </r>
  </si>
  <si>
    <r>
      <t xml:space="preserve">CLICKING </t>
    </r>
    <r>
      <rPr>
        <b/>
        <sz val="10"/>
        <color indexed="12"/>
        <rFont val="Arial"/>
        <family val="2"/>
      </rPr>
      <t>[COPY],</t>
    </r>
  </si>
  <si>
    <t>CAN BE COPIED TO</t>
  </si>
  <si>
    <r>
      <t xml:space="preserve">THE </t>
    </r>
    <r>
      <rPr>
        <b/>
        <sz val="10"/>
        <color indexed="12"/>
        <rFont val="Arial"/>
        <family val="2"/>
      </rPr>
      <t xml:space="preserve">CH# COLUMN </t>
    </r>
    <r>
      <rPr>
        <sz val="10"/>
        <color indexed="12"/>
        <rFont val="Arial"/>
        <family val="2"/>
      </rPr>
      <t>BY</t>
    </r>
  </si>
  <si>
    <t>SELECTING THE CELLS</t>
  </si>
  <si>
    <t>TO BE COPIED; THEN,</t>
  </si>
  <si>
    <r>
      <t>[PASTE SPECIAL],</t>
    </r>
    <r>
      <rPr>
        <sz val="10"/>
        <color indexed="12"/>
        <rFont val="Arial"/>
        <family val="2"/>
      </rPr>
      <t xml:space="preserve"> AND</t>
    </r>
  </si>
  <si>
    <r>
      <t xml:space="preserve">FINALLY </t>
    </r>
    <r>
      <rPr>
        <b/>
        <sz val="10"/>
        <color indexed="12"/>
        <rFont val="Arial"/>
        <family val="2"/>
      </rPr>
      <t>[PASTE VALUE]</t>
    </r>
  </si>
  <si>
    <r>
      <t>10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 xml:space="preserve"> CH#</t>
    </r>
  </si>
  <si>
    <t>Calc. MEFL</t>
  </si>
  <si>
    <t>Calc. MEAP</t>
  </si>
  <si>
    <t>Ave Residual</t>
  </si>
  <si>
    <t>Sample</t>
  </si>
  <si>
    <t xml:space="preserve">     TABLE NO. 4</t>
  </si>
  <si>
    <t xml:space="preserve"> Determination of the </t>
  </si>
  <si>
    <t xml:space="preserve">MEAP/CH# for the </t>
  </si>
  <si>
    <t xml:space="preserve">  normalization cell or particle</t>
  </si>
  <si>
    <t>MEAP/CH#</t>
  </si>
  <si>
    <t xml:space="preserve">     TABLE NO. 5</t>
  </si>
  <si>
    <t>Determination of New MEAP</t>
  </si>
  <si>
    <t>New MEAP</t>
  </si>
  <si>
    <t>Normalization Graph for Instrument B</t>
  </si>
  <si>
    <t>FOR NORMALIZATION GRAPH</t>
  </si>
  <si>
    <t xml:space="preserve">MEFL/CH# for the </t>
  </si>
  <si>
    <t>MEFL/CH#</t>
  </si>
  <si>
    <t xml:space="preserve">Determination of New MEFL </t>
  </si>
  <si>
    <t>New MEFL</t>
  </si>
  <si>
    <t>FOR UNKNOWN SAMPLES</t>
  </si>
  <si>
    <t xml:space="preserve">MEPE/CH# for the </t>
  </si>
  <si>
    <t>MEPE/CH#</t>
  </si>
  <si>
    <t>Determination of New MEPE</t>
  </si>
  <si>
    <t>New MEPE</t>
  </si>
  <si>
    <r>
      <t xml:space="preserve">  10</t>
    </r>
    <r>
      <rPr>
        <b/>
        <u val="single"/>
        <vertAlign val="superscript"/>
        <sz val="9"/>
        <color indexed="12"/>
        <rFont val="Arial"/>
        <family val="2"/>
      </rPr>
      <t>5</t>
    </r>
    <r>
      <rPr>
        <b/>
        <u val="single"/>
        <sz val="11"/>
        <color indexed="12"/>
        <rFont val="Arial"/>
        <family val="2"/>
      </rPr>
      <t xml:space="preserve"> MEAN CH#</t>
    </r>
  </si>
  <si>
    <r>
      <t>10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0"/>
      </rPr>
      <t xml:space="preserve"> CH#</t>
    </r>
  </si>
  <si>
    <t xml:space="preserve">     TABLE NO. 6</t>
  </si>
  <si>
    <t>MEPCY7</t>
  </si>
  <si>
    <t>MEPCY7 LOG</t>
  </si>
  <si>
    <t>CALC. MEPCY7</t>
  </si>
  <si>
    <t>Calc. MEPCY7</t>
  </si>
  <si>
    <t xml:space="preserve">MEPCY7/CH# for the </t>
  </si>
  <si>
    <t>MEPCY7/CH#</t>
  </si>
  <si>
    <t>Determination of New MEPCY7</t>
  </si>
  <si>
    <t>New MEPCY7</t>
  </si>
  <si>
    <t>MEPB</t>
  </si>
  <si>
    <t>MEPB LOG</t>
  </si>
  <si>
    <t>CALC. MEPB</t>
  </si>
  <si>
    <t>Calc. MEPB</t>
  </si>
  <si>
    <t xml:space="preserve">MEPB/CH# for the </t>
  </si>
  <si>
    <t>MEPB/CH#</t>
  </si>
  <si>
    <t xml:space="preserve">Determination of New MEPB </t>
  </si>
  <si>
    <t>New MEPB</t>
  </si>
  <si>
    <t>MECY5.5</t>
  </si>
  <si>
    <t>MECY5.5 LOG</t>
  </si>
  <si>
    <t>CALC. MECY5.5</t>
  </si>
  <si>
    <t>Calc. MECY5.5</t>
  </si>
  <si>
    <t xml:space="preserve">MECY5.5/CH# for the </t>
  </si>
  <si>
    <t>MECY5.5/CH#</t>
  </si>
  <si>
    <t>Determination of New MECY5.5</t>
  </si>
  <si>
    <t>New MECY5.5</t>
  </si>
  <si>
    <t>MEKO</t>
  </si>
  <si>
    <t>MEKO LOG</t>
  </si>
  <si>
    <t>CALC. MEKO</t>
  </si>
  <si>
    <t>Calc. MEKO</t>
  </si>
  <si>
    <t>Rainbow Calibration Particles (RCP-30-5)</t>
  </si>
  <si>
    <t>Determination of New MEKO</t>
  </si>
  <si>
    <t>values for RCP-30-5</t>
  </si>
  <si>
    <t>New MEKO</t>
  </si>
  <si>
    <t xml:space="preserve">MEKO/CH# for the </t>
  </si>
  <si>
    <t>MEKO/CH#</t>
  </si>
  <si>
    <t>MEPTR</t>
  </si>
  <si>
    <t>MEPTR LOG</t>
  </si>
  <si>
    <t>CALC. MEPTR</t>
  </si>
  <si>
    <t>Determination of New MEPTR</t>
  </si>
  <si>
    <t>Calc. MEPTR</t>
  </si>
  <si>
    <t>MEPTR/CH#</t>
  </si>
  <si>
    <t xml:space="preserve">MEPTR/CH# for the </t>
  </si>
  <si>
    <t>MEA700</t>
  </si>
  <si>
    <t>MEA700 LOG</t>
  </si>
  <si>
    <t>CALC. MEA700</t>
  </si>
  <si>
    <t>Calc. MEA700</t>
  </si>
  <si>
    <t xml:space="preserve">MEA700/CH# for the </t>
  </si>
  <si>
    <t>MEA700/CH#</t>
  </si>
  <si>
    <t>Determination of New MEA700</t>
  </si>
  <si>
    <t>MEA750</t>
  </si>
  <si>
    <t>MEA750 LOG</t>
  </si>
  <si>
    <t>CALC. MEA750</t>
  </si>
  <si>
    <t xml:space="preserve">MEA750/CH# for the </t>
  </si>
  <si>
    <t>Calc. MEA750</t>
  </si>
  <si>
    <t>MEA750/CH#</t>
  </si>
  <si>
    <t>Determination of New MEA750</t>
  </si>
  <si>
    <t>New MEA750</t>
  </si>
  <si>
    <t>New MEA700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</si>
</sst>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000"/>
    <numFmt numFmtId="167" formatCode="0.000"/>
    <numFmt numFmtId="168" formatCode="0.0"/>
    <numFmt numFmtId="169" formatCode="0.000%"/>
    <numFmt numFmtId="170" formatCode="0.0000000"/>
    <numFmt numFmtId="171" formatCode="0.0%"/>
    <numFmt numFmtId="172" formatCode="0.0000%"/>
  </numFmts>
  <fonts count="72">
    <font>
      <sz val="10"/>
      <name val="Arial"/>
      <family val="0"/>
    </font>
    <font>
      <b/>
      <sz val="10"/>
      <name val="Arial"/>
      <family val="2"/>
    </font>
    <font>
      <sz val="16"/>
      <name val="Helv"/>
      <family val="0"/>
    </font>
    <font>
      <b/>
      <sz val="10"/>
      <color indexed="12"/>
      <name val="Arial"/>
      <family val="2"/>
    </font>
    <font>
      <b/>
      <sz val="10"/>
      <color indexed="12"/>
      <name val="Tahoma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63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1"/>
      <color indexed="8"/>
      <name val="Arial"/>
      <family val="2"/>
    </font>
    <font>
      <b/>
      <u val="single"/>
      <vertAlign val="superscript"/>
      <sz val="9"/>
      <color indexed="12"/>
      <name val="Arial"/>
      <family val="2"/>
    </font>
    <font>
      <b/>
      <sz val="9"/>
      <color indexed="12"/>
      <name val="Tahoma"/>
      <family val="2"/>
    </font>
    <font>
      <sz val="8"/>
      <name val="Tahoma"/>
      <family val="2"/>
    </font>
    <font>
      <b/>
      <vertAlign val="superscript"/>
      <sz val="8"/>
      <color indexed="12"/>
      <name val="Tahoma"/>
      <family val="2"/>
    </font>
    <font>
      <b/>
      <u val="single"/>
      <sz val="22"/>
      <color indexed="8"/>
      <name val="Helvetica"/>
      <family val="0"/>
    </font>
    <font>
      <vertAlign val="superscript"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5.5"/>
      <color indexed="8"/>
      <name val="Arial"/>
      <family val="0"/>
    </font>
    <font>
      <sz val="10.25"/>
      <color indexed="8"/>
      <name val="Arial"/>
      <family val="0"/>
    </font>
    <font>
      <vertAlign val="superscript"/>
      <sz val="15.5"/>
      <color indexed="8"/>
      <name val="Arial"/>
      <family val="0"/>
    </font>
    <font>
      <sz val="15"/>
      <color indexed="8"/>
      <name val="Arial"/>
      <family val="0"/>
    </font>
    <font>
      <sz val="9.75"/>
      <color indexed="8"/>
      <name val="Arial"/>
      <family val="0"/>
    </font>
    <font>
      <vertAlign val="superscript"/>
      <sz val="1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Arial"/>
      <family val="0"/>
    </font>
    <font>
      <b/>
      <sz val="18.5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8.25"/>
      <color indexed="8"/>
      <name val="Arial"/>
      <family val="0"/>
    </font>
    <font>
      <b/>
      <sz val="11.25"/>
      <color indexed="8"/>
      <name val="Arial"/>
      <family val="0"/>
    </font>
    <font>
      <b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1" fillId="34" borderId="12" xfId="0" applyFont="1" applyFill="1" applyBorder="1" applyAlignment="1">
      <alignment/>
    </xf>
    <xf numFmtId="0" fontId="1" fillId="34" borderId="15" xfId="0" applyFont="1" applyFill="1" applyBorder="1" applyAlignment="1">
      <alignment horizontal="right"/>
    </xf>
    <xf numFmtId="0" fontId="0" fillId="33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14" xfId="0" applyFont="1" applyBorder="1" applyAlignment="1">
      <alignment horizontal="right"/>
    </xf>
    <xf numFmtId="0" fontId="0" fillId="0" borderId="17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167" fontId="0" fillId="33" borderId="10" xfId="0" applyNumberForma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9" xfId="0" applyFon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/>
      <protection hidden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0" borderId="21" xfId="0" applyFont="1" applyBorder="1" applyAlignment="1">
      <alignment/>
    </xf>
    <xf numFmtId="166" fontId="7" fillId="0" borderId="0" xfId="0" applyNumberFormat="1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>
      <alignment/>
    </xf>
    <xf numFmtId="1" fontId="0" fillId="0" borderId="22" xfId="0" applyNumberFormat="1" applyFill="1" applyBorder="1" applyAlignment="1">
      <alignment/>
    </xf>
    <xf numFmtId="1" fontId="0" fillId="0" borderId="23" xfId="0" applyNumberFormat="1" applyFill="1" applyBorder="1" applyAlignment="1">
      <alignment/>
    </xf>
    <xf numFmtId="1" fontId="0" fillId="0" borderId="24" xfId="0" applyNumberFormat="1" applyFill="1" applyBorder="1" applyAlignment="1">
      <alignment/>
    </xf>
    <xf numFmtId="167" fontId="0" fillId="33" borderId="19" xfId="0" applyNumberFormat="1" applyFill="1" applyBorder="1" applyAlignment="1" applyProtection="1">
      <alignment horizontal="center"/>
      <protection hidden="1"/>
    </xf>
    <xf numFmtId="0" fontId="0" fillId="0" borderId="23" xfId="0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hidden="1"/>
    </xf>
    <xf numFmtId="10" fontId="0" fillId="33" borderId="10" xfId="0" applyNumberFormat="1" applyFill="1" applyBorder="1" applyAlignment="1" applyProtection="1">
      <alignment horizontal="center"/>
      <protection hidden="1"/>
    </xf>
    <xf numFmtId="10" fontId="0" fillId="33" borderId="19" xfId="0" applyNumberFormat="1" applyFill="1" applyBorder="1" applyAlignment="1" applyProtection="1">
      <alignment horizontal="center"/>
      <protection hidden="1"/>
    </xf>
    <xf numFmtId="1" fontId="0" fillId="33" borderId="25" xfId="0" applyNumberFormat="1" applyFill="1" applyBorder="1" applyAlignment="1" applyProtection="1">
      <alignment/>
      <protection hidden="1"/>
    </xf>
    <xf numFmtId="1" fontId="0" fillId="33" borderId="26" xfId="0" applyNumberFormat="1" applyFill="1" applyBorder="1" applyAlignment="1" applyProtection="1">
      <alignment/>
      <protection hidden="1"/>
    </xf>
    <xf numFmtId="0" fontId="8" fillId="35" borderId="27" xfId="0" applyFont="1" applyFill="1" applyBorder="1" applyAlignment="1">
      <alignment/>
    </xf>
    <xf numFmtId="0" fontId="0" fillId="35" borderId="28" xfId="0" applyFill="1" applyBorder="1" applyAlignment="1">
      <alignment/>
    </xf>
    <xf numFmtId="0" fontId="8" fillId="35" borderId="29" xfId="0" applyFont="1" applyFill="1" applyBorder="1" applyAlignment="1">
      <alignment/>
    </xf>
    <xf numFmtId="0" fontId="0" fillId="35" borderId="30" xfId="0" applyFill="1" applyBorder="1" applyAlignment="1">
      <alignment/>
    </xf>
    <xf numFmtId="0" fontId="9" fillId="36" borderId="31" xfId="0" applyFont="1" applyFill="1" applyBorder="1" applyAlignment="1">
      <alignment/>
    </xf>
    <xf numFmtId="0" fontId="9" fillId="36" borderId="20" xfId="0" applyFont="1" applyFill="1" applyBorder="1" applyAlignment="1">
      <alignment/>
    </xf>
    <xf numFmtId="0" fontId="10" fillId="34" borderId="32" xfId="0" applyFont="1" applyFill="1" applyBorder="1" applyAlignment="1">
      <alignment horizontal="left"/>
    </xf>
    <xf numFmtId="0" fontId="5" fillId="34" borderId="33" xfId="0" applyFont="1" applyFill="1" applyBorder="1" applyAlignment="1">
      <alignment horizontal="left"/>
    </xf>
    <xf numFmtId="0" fontId="5" fillId="34" borderId="34" xfId="0" applyFont="1" applyFill="1" applyBorder="1" applyAlignment="1">
      <alignment horizontal="left"/>
    </xf>
    <xf numFmtId="0" fontId="5" fillId="34" borderId="35" xfId="0" applyFont="1" applyFill="1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35" borderId="10" xfId="0" applyFill="1" applyBorder="1" applyAlignment="1" applyProtection="1">
      <alignment/>
      <protection locked="0"/>
    </xf>
    <xf numFmtId="0" fontId="0" fillId="35" borderId="10" xfId="0" applyFill="1" applyBorder="1" applyAlignment="1">
      <alignment/>
    </xf>
    <xf numFmtId="0" fontId="10" fillId="34" borderId="34" xfId="0" applyFont="1" applyFill="1" applyBorder="1" applyAlignment="1">
      <alignment horizontal="left"/>
    </xf>
    <xf numFmtId="0" fontId="11" fillId="34" borderId="35" xfId="0" applyFont="1" applyFill="1" applyBorder="1" applyAlignment="1">
      <alignment horizontal="left"/>
    </xf>
    <xf numFmtId="0" fontId="0" fillId="35" borderId="19" xfId="0" applyFill="1" applyBorder="1" applyAlignment="1" applyProtection="1">
      <alignment/>
      <protection locked="0"/>
    </xf>
    <xf numFmtId="2" fontId="0" fillId="35" borderId="19" xfId="0" applyNumberFormat="1" applyFill="1" applyBorder="1" applyAlignment="1" applyProtection="1">
      <alignment/>
      <protection hidden="1"/>
    </xf>
    <xf numFmtId="0" fontId="11" fillId="34" borderId="33" xfId="0" applyFont="1" applyFill="1" applyBorder="1" applyAlignment="1">
      <alignment horizontal="left"/>
    </xf>
    <xf numFmtId="0" fontId="0" fillId="33" borderId="10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0" fillId="37" borderId="10" xfId="0" applyFill="1" applyBorder="1" applyAlignment="1" applyProtection="1">
      <alignment/>
      <protection locked="0"/>
    </xf>
    <xf numFmtId="2" fontId="0" fillId="33" borderId="19" xfId="0" applyNumberFormat="1" applyFill="1" applyBorder="1" applyAlignment="1" applyProtection="1">
      <alignment/>
      <protection hidden="1"/>
    </xf>
    <xf numFmtId="1" fontId="0" fillId="33" borderId="10" xfId="0" applyNumberFormat="1" applyFill="1" applyBorder="1" applyAlignment="1">
      <alignment/>
    </xf>
    <xf numFmtId="1" fontId="0" fillId="35" borderId="10" xfId="0" applyNumberFormat="1" applyFill="1" applyBorder="1" applyAlignment="1">
      <alignment/>
    </xf>
    <xf numFmtId="0" fontId="16" fillId="0" borderId="0" xfId="0" applyFont="1" applyBorder="1" applyAlignment="1">
      <alignment/>
    </xf>
    <xf numFmtId="0" fontId="3" fillId="35" borderId="24" xfId="0" applyFont="1" applyFill="1" applyBorder="1" applyAlignment="1">
      <alignment/>
    </xf>
    <xf numFmtId="0" fontId="1" fillId="35" borderId="38" xfId="0" applyFont="1" applyFill="1" applyBorder="1" applyAlignment="1">
      <alignment/>
    </xf>
    <xf numFmtId="0" fontId="3" fillId="35" borderId="27" xfId="0" applyFont="1" applyFill="1" applyBorder="1" applyAlignment="1">
      <alignment/>
    </xf>
    <xf numFmtId="0" fontId="6" fillId="0" borderId="31" xfId="0" applyFont="1" applyBorder="1" applyAlignment="1" applyProtection="1">
      <alignment/>
      <protection locked="0"/>
    </xf>
    <xf numFmtId="0" fontId="6" fillId="0" borderId="31" xfId="0" applyFont="1" applyBorder="1" applyAlignment="1" applyProtection="1">
      <alignment/>
      <protection locked="0"/>
    </xf>
    <xf numFmtId="169" fontId="0" fillId="33" borderId="10" xfId="0" applyNumberFormat="1" applyFill="1" applyBorder="1" applyAlignment="1" applyProtection="1">
      <alignment horizontal="center"/>
      <protection hidden="1"/>
    </xf>
    <xf numFmtId="0" fontId="0" fillId="0" borderId="10" xfId="0" applyFill="1" applyBorder="1" applyAlignment="1">
      <alignment/>
    </xf>
    <xf numFmtId="1" fontId="1" fillId="0" borderId="17" xfId="0" applyNumberFormat="1" applyFont="1" applyFill="1" applyBorder="1" applyAlignment="1" applyProtection="1">
      <alignment/>
      <protection locked="0"/>
    </xf>
    <xf numFmtId="0" fontId="1" fillId="35" borderId="32" xfId="0" applyFont="1" applyFill="1" applyBorder="1" applyAlignment="1">
      <alignment horizontal="right"/>
    </xf>
    <xf numFmtId="166" fontId="1" fillId="35" borderId="33" xfId="0" applyNumberFormat="1" applyFont="1" applyFill="1" applyBorder="1" applyAlignment="1" applyProtection="1">
      <alignment horizontal="left"/>
      <protection hidden="1"/>
    </xf>
    <xf numFmtId="0" fontId="1" fillId="35" borderId="34" xfId="0" applyFont="1" applyFill="1" applyBorder="1" applyAlignment="1">
      <alignment horizontal="right"/>
    </xf>
    <xf numFmtId="166" fontId="1" fillId="35" borderId="35" xfId="0" applyNumberFormat="1" applyFont="1" applyFill="1" applyBorder="1" applyAlignment="1" applyProtection="1">
      <alignment horizontal="left"/>
      <protection hidden="1"/>
    </xf>
    <xf numFmtId="0" fontId="1" fillId="35" borderId="39" xfId="0" applyFont="1" applyFill="1" applyBorder="1" applyAlignment="1">
      <alignment horizontal="right"/>
    </xf>
    <xf numFmtId="166" fontId="1" fillId="35" borderId="40" xfId="0" applyNumberFormat="1" applyFont="1" applyFill="1" applyBorder="1" applyAlignment="1" applyProtection="1">
      <alignment horizontal="left"/>
      <protection hidden="1"/>
    </xf>
    <xf numFmtId="0" fontId="18" fillId="35" borderId="32" xfId="0" applyFont="1" applyFill="1" applyBorder="1" applyAlignment="1">
      <alignment horizontal="right"/>
    </xf>
    <xf numFmtId="0" fontId="18" fillId="35" borderId="34" xfId="0" applyFont="1" applyFill="1" applyBorder="1" applyAlignment="1">
      <alignment horizontal="right"/>
    </xf>
    <xf numFmtId="0" fontId="18" fillId="35" borderId="39" xfId="0" applyFont="1" applyFill="1" applyBorder="1" applyAlignment="1">
      <alignment horizontal="right"/>
    </xf>
    <xf numFmtId="0" fontId="1" fillId="33" borderId="32" xfId="0" applyFont="1" applyFill="1" applyBorder="1" applyAlignment="1">
      <alignment horizontal="right"/>
    </xf>
    <xf numFmtId="166" fontId="1" fillId="33" borderId="33" xfId="0" applyNumberFormat="1" applyFont="1" applyFill="1" applyBorder="1" applyAlignment="1" applyProtection="1">
      <alignment horizontal="left"/>
      <protection hidden="1"/>
    </xf>
    <xf numFmtId="0" fontId="1" fillId="33" borderId="34" xfId="0" applyFont="1" applyFill="1" applyBorder="1" applyAlignment="1">
      <alignment horizontal="right"/>
    </xf>
    <xf numFmtId="166" fontId="1" fillId="33" borderId="35" xfId="0" applyNumberFormat="1" applyFont="1" applyFill="1" applyBorder="1" applyAlignment="1" applyProtection="1">
      <alignment horizontal="left"/>
      <protection hidden="1"/>
    </xf>
    <xf numFmtId="0" fontId="1" fillId="33" borderId="39" xfId="0" applyFont="1" applyFill="1" applyBorder="1" applyAlignment="1">
      <alignment horizontal="right"/>
    </xf>
    <xf numFmtId="166" fontId="1" fillId="33" borderId="40" xfId="0" applyNumberFormat="1" applyFont="1" applyFill="1" applyBorder="1" applyAlignment="1" applyProtection="1">
      <alignment horizontal="left"/>
      <protection hidden="1"/>
    </xf>
    <xf numFmtId="1" fontId="1" fillId="0" borderId="17" xfId="0" applyNumberFormat="1" applyFont="1" applyFill="1" applyBorder="1" applyAlignment="1" applyProtection="1">
      <alignment/>
      <protection locked="0"/>
    </xf>
    <xf numFmtId="10" fontId="1" fillId="33" borderId="20" xfId="0" applyNumberFormat="1" applyFont="1" applyFill="1" applyBorder="1" applyAlignment="1">
      <alignment horizontal="center" vertical="center"/>
    </xf>
    <xf numFmtId="169" fontId="1" fillId="33" borderId="20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38" borderId="19" xfId="0" applyFill="1" applyBorder="1" applyAlignment="1" applyProtection="1">
      <alignment/>
      <protection locked="0"/>
    </xf>
    <xf numFmtId="2" fontId="0" fillId="38" borderId="19" xfId="0" applyNumberFormat="1" applyFill="1" applyBorder="1" applyAlignment="1" applyProtection="1">
      <alignment/>
      <protection hidden="1"/>
    </xf>
    <xf numFmtId="2" fontId="0" fillId="38" borderId="19" xfId="0" applyNumberFormat="1" applyFill="1" applyBorder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3" xfId="0" applyFill="1" applyBorder="1" applyAlignment="1">
      <alignment horizontal="center"/>
    </xf>
    <xf numFmtId="1" fontId="0" fillId="38" borderId="19" xfId="0" applyNumberFormat="1" applyFill="1" applyBorder="1" applyAlignment="1" applyProtection="1">
      <alignment/>
      <protection locked="0"/>
    </xf>
    <xf numFmtId="1" fontId="0" fillId="38" borderId="26" xfId="0" applyNumberFormat="1" applyFill="1" applyBorder="1" applyAlignment="1" applyProtection="1">
      <alignment/>
      <protection hidden="1"/>
    </xf>
    <xf numFmtId="1" fontId="0" fillId="38" borderId="10" xfId="0" applyNumberFormat="1" applyFill="1" applyBorder="1" applyAlignment="1" applyProtection="1">
      <alignment/>
      <protection locked="0"/>
    </xf>
    <xf numFmtId="1" fontId="0" fillId="37" borderId="10" xfId="0" applyNumberFormat="1" applyFill="1" applyBorder="1" applyAlignment="1" applyProtection="1">
      <alignment/>
      <protection locked="0"/>
    </xf>
    <xf numFmtId="0" fontId="1" fillId="0" borderId="19" xfId="0" applyFont="1" applyBorder="1" applyAlignment="1">
      <alignment horizontal="center"/>
    </xf>
    <xf numFmtId="0" fontId="0" fillId="0" borderId="10" xfId="0" applyFill="1" applyBorder="1" applyAlignment="1" applyProtection="1">
      <alignment/>
      <protection locked="0"/>
    </xf>
    <xf numFmtId="166" fontId="0" fillId="0" borderId="10" xfId="0" applyNumberFormat="1" applyBorder="1" applyAlignment="1" applyProtection="1">
      <alignment/>
      <protection hidden="1"/>
    </xf>
    <xf numFmtId="2" fontId="0" fillId="33" borderId="19" xfId="0" applyNumberFormat="1" applyFill="1" applyBorder="1" applyAlignment="1" applyProtection="1">
      <alignment/>
      <protection locked="0"/>
    </xf>
    <xf numFmtId="1" fontId="0" fillId="33" borderId="19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2" fontId="0" fillId="35" borderId="19" xfId="0" applyNumberFormat="1" applyFill="1" applyBorder="1" applyAlignment="1" applyProtection="1">
      <alignment/>
      <protection locked="0"/>
    </xf>
    <xf numFmtId="2" fontId="0" fillId="33" borderId="19" xfId="0" applyNumberFormat="1" applyFill="1" applyBorder="1" applyAlignment="1" applyProtection="1">
      <alignment/>
      <protection hidden="1" locked="0"/>
    </xf>
    <xf numFmtId="2" fontId="0" fillId="35" borderId="19" xfId="0" applyNumberFormat="1" applyFill="1" applyBorder="1" applyAlignment="1" applyProtection="1">
      <alignment/>
      <protection hidden="1" locked="0"/>
    </xf>
    <xf numFmtId="0" fontId="1" fillId="0" borderId="23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right"/>
      <protection locked="0"/>
    </xf>
    <xf numFmtId="0" fontId="1" fillId="0" borderId="23" xfId="0" applyFont="1" applyBorder="1" applyAlignment="1" applyProtection="1">
      <alignment horizontal="left"/>
      <protection locked="0"/>
    </xf>
    <xf numFmtId="0" fontId="20" fillId="0" borderId="23" xfId="0" applyFont="1" applyBorder="1" applyAlignment="1" applyProtection="1">
      <alignment/>
      <protection locked="0"/>
    </xf>
    <xf numFmtId="0" fontId="0" fillId="37" borderId="45" xfId="0" applyFill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0" fillId="0" borderId="10" xfId="0" applyFill="1" applyBorder="1" applyAlignment="1" applyProtection="1">
      <alignment/>
      <protection/>
    </xf>
    <xf numFmtId="167" fontId="0" fillId="33" borderId="17" xfId="0" applyNumberFormat="1" applyFill="1" applyBorder="1" applyAlignment="1" applyProtection="1">
      <alignment horizontal="center"/>
      <protection hidden="1"/>
    </xf>
    <xf numFmtId="1" fontId="0" fillId="37" borderId="46" xfId="0" applyNumberFormat="1" applyFill="1" applyBorder="1" applyAlignment="1" applyProtection="1">
      <alignment/>
      <protection hidden="1" locked="0"/>
    </xf>
    <xf numFmtId="10" fontId="1" fillId="33" borderId="40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right"/>
    </xf>
    <xf numFmtId="0" fontId="0" fillId="33" borderId="36" xfId="0" applyFill="1" applyBorder="1" applyAlignment="1">
      <alignment horizontal="center"/>
    </xf>
    <xf numFmtId="167" fontId="0" fillId="33" borderId="45" xfId="0" applyNumberFormat="1" applyFill="1" applyBorder="1" applyAlignment="1" applyProtection="1">
      <alignment horizontal="center"/>
      <protection hidden="1"/>
    </xf>
    <xf numFmtId="10" fontId="0" fillId="33" borderId="45" xfId="0" applyNumberFormat="1" applyFill="1" applyBorder="1" applyAlignment="1" applyProtection="1">
      <alignment horizontal="center"/>
      <protection hidden="1"/>
    </xf>
    <xf numFmtId="1" fontId="0" fillId="33" borderId="37" xfId="0" applyNumberFormat="1" applyFill="1" applyBorder="1" applyAlignment="1" applyProtection="1">
      <alignment/>
      <protection hidden="1"/>
    </xf>
    <xf numFmtId="0" fontId="20" fillId="34" borderId="12" xfId="0" applyFont="1" applyFill="1" applyBorder="1" applyAlignment="1">
      <alignment horizontal="center"/>
    </xf>
    <xf numFmtId="0" fontId="20" fillId="34" borderId="13" xfId="0" applyFont="1" applyFill="1" applyBorder="1" applyAlignment="1">
      <alignment/>
    </xf>
    <xf numFmtId="0" fontId="20" fillId="0" borderId="19" xfId="0" applyFont="1" applyFill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43" xfId="0" applyFont="1" applyFill="1" applyBorder="1" applyAlignment="1">
      <alignment horizontal="center"/>
    </xf>
    <xf numFmtId="0" fontId="20" fillId="0" borderId="19" xfId="0" applyFont="1" applyBorder="1" applyAlignment="1">
      <alignment horizontal="center"/>
    </xf>
    <xf numFmtId="1" fontId="0" fillId="37" borderId="45" xfId="0" applyNumberFormat="1" applyFill="1" applyBorder="1" applyAlignment="1" applyProtection="1">
      <alignment/>
      <protection locked="0"/>
    </xf>
    <xf numFmtId="0" fontId="18" fillId="34" borderId="12" xfId="0" applyFont="1" applyFill="1" applyBorder="1" applyAlignment="1">
      <alignment horizontal="center"/>
    </xf>
    <xf numFmtId="0" fontId="18" fillId="34" borderId="13" xfId="0" applyFont="1" applyFill="1" applyBorder="1" applyAlignment="1">
      <alignment/>
    </xf>
    <xf numFmtId="0" fontId="18" fillId="0" borderId="19" xfId="0" applyFont="1" applyFill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43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5" fillId="39" borderId="39" xfId="0" applyFont="1" applyFill="1" applyBorder="1" applyAlignment="1">
      <alignment horizontal="left"/>
    </xf>
    <xf numFmtId="0" fontId="0" fillId="0" borderId="47" xfId="0" applyBorder="1" applyAlignment="1">
      <alignment/>
    </xf>
    <xf numFmtId="0" fontId="0" fillId="0" borderId="40" xfId="0" applyBorder="1" applyAlignment="1">
      <alignment/>
    </xf>
    <xf numFmtId="167" fontId="1" fillId="33" borderId="31" xfId="0" applyNumberFormat="1" applyFont="1" applyFill="1" applyBorder="1" applyAlignment="1" applyProtection="1">
      <alignment horizontal="center"/>
      <protection hidden="1"/>
    </xf>
    <xf numFmtId="0" fontId="1" fillId="0" borderId="48" xfId="0" applyFont="1" applyBorder="1" applyAlignment="1">
      <alignment horizontal="center"/>
    </xf>
    <xf numFmtId="0" fontId="5" fillId="39" borderId="32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/>
    </xf>
    <xf numFmtId="0" fontId="5" fillId="39" borderId="3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/>
    </xf>
    <xf numFmtId="0" fontId="5" fillId="39" borderId="0" xfId="0" applyFont="1" applyFill="1" applyBorder="1" applyAlignment="1">
      <alignment horizontal="center"/>
    </xf>
    <xf numFmtId="0" fontId="9" fillId="36" borderId="3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0" xfId="0" applyBorder="1" applyAlignment="1">
      <alignment/>
    </xf>
    <xf numFmtId="0" fontId="0" fillId="34" borderId="49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5" fillId="34" borderId="34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5" fillId="34" borderId="39" xfId="0" applyFont="1" applyFill="1" applyBorder="1" applyAlignment="1">
      <alignment horizontal="left"/>
    </xf>
    <xf numFmtId="0" fontId="0" fillId="34" borderId="47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5" xfId="0" applyFill="1" applyBorder="1" applyAlignment="1">
      <alignment/>
    </xf>
    <xf numFmtId="0" fontId="5" fillId="34" borderId="0" xfId="0" applyFont="1" applyFill="1" applyBorder="1" applyAlignment="1">
      <alignment horizontal="center"/>
    </xf>
    <xf numFmtId="167" fontId="1" fillId="33" borderId="39" xfId="0" applyNumberFormat="1" applyFont="1" applyFill="1" applyBorder="1" applyAlignment="1" applyProtection="1">
      <alignment horizontal="center"/>
      <protection hidden="1"/>
    </xf>
    <xf numFmtId="0" fontId="1" fillId="0" borderId="50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4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25.jpeg" /><Relationship Id="rId2" Type="http://schemas.openxmlformats.org/officeDocument/2006/relationships/image" Target="../media/image26.jpe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27.jpeg" /><Relationship Id="rId2" Type="http://schemas.openxmlformats.org/officeDocument/2006/relationships/image" Target="../media/image28.jpe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29.jpeg" /><Relationship Id="rId2" Type="http://schemas.openxmlformats.org/officeDocument/2006/relationships/image" Target="../media/image30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31.jpeg" /><Relationship Id="rId2" Type="http://schemas.openxmlformats.org/officeDocument/2006/relationships/image" Target="../media/image3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(Pacific Blue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475"/>
          <c:w val="0.857"/>
          <c:h val="0.7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MEPB!$C$6:$C$11</c:f>
              <c:numCache/>
            </c:numRef>
          </c:xVal>
          <c:yVal>
            <c:numRef>
              <c:f>MEPB!$D$6:$D$11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MEPB!$C$6:$C$11</c:f>
              <c:numCache/>
            </c:numRef>
          </c:xVal>
          <c:yVal>
            <c:numRef>
              <c:f>MEPB!$F$6:$F$11</c:f>
              <c:numCache/>
            </c:numRef>
          </c:yVal>
          <c:smooth val="0"/>
        </c:ser>
        <c:axId val="4777608"/>
        <c:axId val="42998473"/>
      </c:scatterChart>
      <c:valAx>
        <c:axId val="4777608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98473"/>
        <c:crosses val="autoZero"/>
        <c:crossBetween val="midCat"/>
        <c:dispUnits/>
        <c:majorUnit val="64"/>
        <c:minorUnit val="32"/>
      </c:valAx>
      <c:valAx>
        <c:axId val="42998473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MEPB Relative Values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7608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(ECD Channel)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75"/>
          <c:y val="0.14575"/>
          <c:w val="0.845"/>
          <c:h val="0.77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METR!$T$6:$T$11</c:f>
              <c:numCache/>
            </c:numRef>
          </c:xVal>
          <c:yVal>
            <c:numRef>
              <c:f>METR!$U$6:$U$11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METR!$C$6:$C$11</c:f>
              <c:numCache/>
            </c:numRef>
          </c:xVal>
          <c:yVal>
            <c:numRef>
              <c:f>METR!$F$6:$F$11</c:f>
              <c:numCache/>
            </c:numRef>
          </c:yVal>
          <c:smooth val="0"/>
        </c:ser>
        <c:axId val="38510050"/>
        <c:axId val="11046131"/>
      </c:scatterChart>
      <c:valAx>
        <c:axId val="38510050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46131"/>
        <c:crosses val="autoZero"/>
        <c:crossBetween val="midCat"/>
        <c:dispUnits/>
        <c:majorUnit val="64"/>
        <c:minorUnit val="32"/>
      </c:valAx>
      <c:valAx>
        <c:axId val="11046131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MEPTR Relative Values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10050"/>
        <c:crossesAt val="256"/>
        <c:crossBetween val="midCat"/>
        <c:dispUnits/>
        <c:majorUnit val="100"/>
        <c:minorUnit val="10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(PECY5.5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625"/>
          <c:w val="0.84125"/>
          <c:h val="0.76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'MECY5.5'!$C$6:$C$11</c:f>
              <c:numCache/>
            </c:numRef>
          </c:xVal>
          <c:yVal>
            <c:numRef>
              <c:f>'MECY5.5'!$D$6:$D$11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'MECY5.5'!$C$6:$C$11</c:f>
              <c:numCache/>
            </c:numRef>
          </c:xVal>
          <c:yVal>
            <c:numRef>
              <c:f>'MECY5.5'!$F$6:$F$11</c:f>
              <c:numCache/>
            </c:numRef>
          </c:yVal>
          <c:smooth val="0"/>
        </c:ser>
        <c:axId val="32306316"/>
        <c:axId val="22321389"/>
      </c:scatterChart>
      <c:valAx>
        <c:axId val="32306316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21389"/>
        <c:crosses val="autoZero"/>
        <c:crossBetween val="midCat"/>
        <c:dispUnits/>
        <c:majorUnit val="64"/>
        <c:minorUnit val="32"/>
      </c:valAx>
      <c:valAx>
        <c:axId val="22321389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MECY5.5 Relative Values</a:t>
                </a:r>
              </a:p>
            </c:rich>
          </c:tx>
          <c:layout>
            <c:manualLayout>
              <c:xMode val="factor"/>
              <c:yMode val="factor"/>
              <c:x val="-0.0277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06316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(PECY5.5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475"/>
          <c:w val="0.8415"/>
          <c:h val="0.77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'MECY5.5'!$T$6:$T$11</c:f>
              <c:numCache/>
            </c:numRef>
          </c:xVal>
          <c:yVal>
            <c:numRef>
              <c:f>'MECY5.5'!$U$6:$U$11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'MECY5.5'!$C$6:$C$11</c:f>
              <c:numCache/>
            </c:numRef>
          </c:xVal>
          <c:yVal>
            <c:numRef>
              <c:f>'MECY5.5'!$F$6:$F$11</c:f>
              <c:numCache/>
            </c:numRef>
          </c:yVal>
          <c:smooth val="0"/>
        </c:ser>
        <c:axId val="66674774"/>
        <c:axId val="63202055"/>
      </c:scatterChart>
      <c:valAx>
        <c:axId val="66674774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02055"/>
        <c:crosses val="autoZero"/>
        <c:crossBetween val="midCat"/>
        <c:dispUnits/>
        <c:majorUnit val="64"/>
        <c:minorUnit val="32"/>
      </c:valAx>
      <c:valAx>
        <c:axId val="63202055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MECY5.5 Relative Values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74774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(PECY7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6"/>
          <c:w val="0.84225"/>
          <c:h val="0.76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MEPCY7!$C$6:$C$11</c:f>
              <c:numCache/>
            </c:numRef>
          </c:xVal>
          <c:yVal>
            <c:numRef>
              <c:f>MEPCY7!$D$6:$D$11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MEPCY7!$C$6:$C$11</c:f>
              <c:numCache/>
            </c:numRef>
          </c:xVal>
          <c:yVal>
            <c:numRef>
              <c:f>MEPCY7!$F$6:$F$11</c:f>
              <c:numCache/>
            </c:numRef>
          </c:yVal>
          <c:smooth val="0"/>
        </c:ser>
        <c:axId val="31947584"/>
        <c:axId val="19092801"/>
      </c:scatterChart>
      <c:valAx>
        <c:axId val="31947584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92801"/>
        <c:crosses val="autoZero"/>
        <c:crossBetween val="midCat"/>
        <c:dispUnits/>
        <c:majorUnit val="64"/>
        <c:minorUnit val="32"/>
      </c:valAx>
      <c:valAx>
        <c:axId val="19092801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MEPECY7 Relative Values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47584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 Channel)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45"/>
          <c:w val="0.846"/>
          <c:h val="0.76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MEPCY7!$T$6:$T$11</c:f>
              <c:numCache/>
            </c:numRef>
          </c:xVal>
          <c:yVal>
            <c:numRef>
              <c:f>MEPCY7!$U$6:$U$11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MEPCY7!$C$6:$C$11</c:f>
              <c:numCache/>
            </c:numRef>
          </c:xVal>
          <c:yVal>
            <c:numRef>
              <c:f>MEPCY7!$F$6:$F$11</c:f>
              <c:numCache/>
            </c:numRef>
          </c:yVal>
          <c:smooth val="0"/>
        </c:ser>
        <c:axId val="37617482"/>
        <c:axId val="3013019"/>
      </c:scatterChart>
      <c:valAx>
        <c:axId val="37617482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3019"/>
        <c:crosses val="autoZero"/>
        <c:crossBetween val="midCat"/>
        <c:dispUnits/>
        <c:majorUnit val="64"/>
        <c:minorUnit val="32"/>
      </c:valAx>
      <c:valAx>
        <c:axId val="3013019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MEPCY7 Relative Values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17482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6"/>
          <c:w val="0.84225"/>
          <c:h val="0.76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MEAP!$C$6:$C$11</c:f>
              <c:numCache/>
            </c:numRef>
          </c:xVal>
          <c:yVal>
            <c:numRef>
              <c:f>MEAP!$D$6:$D$11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MEAP!$C$6:$C$11</c:f>
              <c:numCache/>
            </c:numRef>
          </c:xVal>
          <c:yVal>
            <c:numRef>
              <c:f>MEAP!$F$6:$F$11</c:f>
              <c:numCache/>
            </c:numRef>
          </c:yVal>
          <c:smooth val="0"/>
        </c:ser>
        <c:axId val="27117172"/>
        <c:axId val="42727957"/>
      </c:scatterChart>
      <c:valAx>
        <c:axId val="27117172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27957"/>
        <c:crosses val="autoZero"/>
        <c:crossBetween val="midCat"/>
        <c:dispUnits/>
        <c:majorUnit val="64"/>
        <c:minorUnit val="32"/>
      </c:valAx>
      <c:valAx>
        <c:axId val="42727957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MEAP Relative Values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17172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 Channel)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45"/>
          <c:w val="0.846"/>
          <c:h val="0.76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MEAP!$T$6:$T$11</c:f>
              <c:numCache/>
            </c:numRef>
          </c:xVal>
          <c:yVal>
            <c:numRef>
              <c:f>MEAP!$U$6:$U$11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MEAP!$C$6:$C$11</c:f>
              <c:numCache/>
            </c:numRef>
          </c:xVal>
          <c:yVal>
            <c:numRef>
              <c:f>MEAP!$F$6:$F$11</c:f>
              <c:numCache/>
            </c:numRef>
          </c:yVal>
          <c:smooth val="0"/>
        </c:ser>
        <c:axId val="49007294"/>
        <c:axId val="38412463"/>
      </c:scatterChart>
      <c:valAx>
        <c:axId val="49007294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12463"/>
        <c:crosses val="autoZero"/>
        <c:crossBetween val="midCat"/>
        <c:dispUnits/>
        <c:majorUnit val="64"/>
        <c:minorUnit val="32"/>
      </c:valAx>
      <c:valAx>
        <c:axId val="38412463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MEAP Relative Values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07294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(APC-Alexa 700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6"/>
          <c:w val="0.84225"/>
          <c:h val="0.76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MEA700!$C$6:$C$11</c:f>
              <c:numCache/>
            </c:numRef>
          </c:xVal>
          <c:yVal>
            <c:numRef>
              <c:f>MEA700!$D$6:$D$11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MEA700!$C$6:$C$11</c:f>
              <c:numCache/>
            </c:numRef>
          </c:xVal>
          <c:yVal>
            <c:numRef>
              <c:f>MEA700!$F$6:$F$11</c:f>
              <c:numCache/>
            </c:numRef>
          </c:yVal>
          <c:smooth val="0"/>
        </c:ser>
        <c:axId val="10167848"/>
        <c:axId val="24401769"/>
      </c:scatterChart>
      <c:valAx>
        <c:axId val="10167848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01769"/>
        <c:crosses val="autoZero"/>
        <c:crossBetween val="midCat"/>
        <c:dispUnits/>
        <c:majorUnit val="64"/>
        <c:minorUnit val="32"/>
      </c:valAx>
      <c:valAx>
        <c:axId val="24401769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MEA700 Relative Values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67848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(APC-Alexa 700 Channel)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45"/>
          <c:w val="0.846"/>
          <c:h val="0.76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MEA700!$T$6:$T$11</c:f>
              <c:numCache/>
            </c:numRef>
          </c:xVal>
          <c:yVal>
            <c:numRef>
              <c:f>MEA700!$U$6:$U$11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MEA700!$C$6:$C$11</c:f>
              <c:numCache/>
            </c:numRef>
          </c:xVal>
          <c:yVal>
            <c:numRef>
              <c:f>MEA700!$F$6:$F$11</c:f>
              <c:numCache/>
            </c:numRef>
          </c:yVal>
          <c:smooth val="0"/>
        </c:ser>
        <c:axId val="18289330"/>
        <c:axId val="30386243"/>
      </c:scatterChart>
      <c:valAx>
        <c:axId val="18289330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86243"/>
        <c:crosses val="autoZero"/>
        <c:crossBetween val="midCat"/>
        <c:dispUnits/>
        <c:majorUnit val="64"/>
        <c:minorUnit val="32"/>
      </c:valAx>
      <c:valAx>
        <c:axId val="30386243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MEA700 Relative Values</a:t>
                </a:r>
              </a:p>
            </c:rich>
          </c:tx>
          <c:layout>
            <c:manualLayout>
              <c:xMode val="factor"/>
              <c:yMode val="factor"/>
              <c:x val="-0.013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89330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(APC-Alexa 750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75"/>
          <c:y val="0.14625"/>
          <c:w val="0.84025"/>
          <c:h val="0.76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MEA750!$C$6:$C$11</c:f>
              <c:numCache/>
            </c:numRef>
          </c:xVal>
          <c:yVal>
            <c:numRef>
              <c:f>MEA750!$D$6:$D$11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MEA750!$C$6:$C$11</c:f>
              <c:numCache/>
            </c:numRef>
          </c:xVal>
          <c:yVal>
            <c:numRef>
              <c:f>MEA750!$F$6:$F$11</c:f>
              <c:numCache/>
            </c:numRef>
          </c:yVal>
          <c:smooth val="0"/>
        </c:ser>
        <c:axId val="5040732"/>
        <c:axId val="45366589"/>
      </c:scatterChart>
      <c:valAx>
        <c:axId val="5040732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66589"/>
        <c:crosses val="autoZero"/>
        <c:crossBetween val="midCat"/>
        <c:dispUnits/>
        <c:majorUnit val="64"/>
        <c:minorUnit val="32"/>
      </c:valAx>
      <c:valAx>
        <c:axId val="45366589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MEA750 Relative Values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0732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(Pacific Blue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475"/>
          <c:w val="0.841"/>
          <c:h val="0.7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MEPB!$T$6:$T$11</c:f>
              <c:numCache/>
            </c:numRef>
          </c:xVal>
          <c:yVal>
            <c:numRef>
              <c:f>MEPB!$U$6:$U$11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MEPB!$C$6:$C$11</c:f>
              <c:numCache/>
            </c:numRef>
          </c:xVal>
          <c:yVal>
            <c:numRef>
              <c:f>MEPB!$F$6:$F$11</c:f>
              <c:numCache/>
            </c:numRef>
          </c:yVal>
          <c:smooth val="0"/>
        </c:ser>
        <c:axId val="51441938"/>
        <c:axId val="60324259"/>
      </c:scatterChart>
      <c:valAx>
        <c:axId val="51441938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24259"/>
        <c:crosses val="autoZero"/>
        <c:crossBetween val="midCat"/>
        <c:dispUnits/>
        <c:majorUnit val="64"/>
        <c:minorUnit val="32"/>
      </c:valAx>
      <c:valAx>
        <c:axId val="60324259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MEPB Relative Values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41938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(APC-Alexa 750 Channel)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75"/>
          <c:y val="0.143"/>
          <c:w val="0.845"/>
          <c:h val="0.77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MEA750!$T$6:$T$11</c:f>
              <c:numCache/>
            </c:numRef>
          </c:xVal>
          <c:yVal>
            <c:numRef>
              <c:f>MEA750!$U$6:$U$11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MEA750!$C$6:$C$11</c:f>
              <c:numCache/>
            </c:numRef>
          </c:xVal>
          <c:yVal>
            <c:numRef>
              <c:f>MEA750!$F$6:$F$11</c:f>
              <c:numCache/>
            </c:numRef>
          </c:yVal>
          <c:smooth val="0"/>
        </c:ser>
        <c:axId val="5646118"/>
        <c:axId val="50815063"/>
      </c:scatterChart>
      <c:valAx>
        <c:axId val="5646118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15063"/>
        <c:crosses val="autoZero"/>
        <c:crossBetween val="midCat"/>
        <c:dispUnits/>
        <c:majorUnit val="64"/>
        <c:minorUnit val="32"/>
      </c:valAx>
      <c:valAx>
        <c:axId val="50815063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MEA750 Relative Values</a:t>
                </a:r>
              </a:p>
            </c:rich>
          </c:tx>
          <c:layout>
            <c:manualLayout>
              <c:xMode val="factor"/>
              <c:yMode val="factor"/>
              <c:x val="-0.013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6118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(Krome Orange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475"/>
          <c:w val="0.857"/>
          <c:h val="0.7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MEKO!$C$6:$C$11</c:f>
              <c:numCache/>
            </c:numRef>
          </c:xVal>
          <c:yVal>
            <c:numRef>
              <c:f>MEKO!$D$6:$D$11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MEKO!$C$6:$C$11</c:f>
              <c:numCache/>
            </c:numRef>
          </c:xVal>
          <c:yVal>
            <c:numRef>
              <c:f>MEKO!$F$6:$F$11</c:f>
              <c:numCache/>
            </c:numRef>
          </c:yVal>
          <c:smooth val="0"/>
        </c:ser>
        <c:axId val="6047420"/>
        <c:axId val="54426781"/>
      </c:scatterChart>
      <c:valAx>
        <c:axId val="6047420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26781"/>
        <c:crosses val="autoZero"/>
        <c:crossBetween val="midCat"/>
        <c:dispUnits/>
        <c:majorUnit val="64"/>
        <c:minorUnit val="32"/>
      </c:valAx>
      <c:valAx>
        <c:axId val="54426781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MEKO Relative Values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7420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(Krome Orange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475"/>
          <c:w val="0.841"/>
          <c:h val="0.7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MEKO!$T$6:$T$11</c:f>
              <c:numCache/>
            </c:numRef>
          </c:xVal>
          <c:yVal>
            <c:numRef>
              <c:f>MEKO!$U$6:$U$11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MEKO!$C$6:$C$11</c:f>
              <c:numCache/>
            </c:numRef>
          </c:xVal>
          <c:yVal>
            <c:numRef>
              <c:f>MEKO!$F$6:$F$11</c:f>
              <c:numCache/>
            </c:numRef>
          </c:yVal>
          <c:smooth val="0"/>
        </c:ser>
        <c:axId val="20078982"/>
        <c:axId val="46493111"/>
      </c:scatterChart>
      <c:valAx>
        <c:axId val="20078982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93111"/>
        <c:crosses val="autoZero"/>
        <c:crossBetween val="midCat"/>
        <c:dispUnits/>
        <c:majorUnit val="64"/>
        <c:minorUnit val="32"/>
      </c:valAx>
      <c:valAx>
        <c:axId val="46493111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MEKO Relative Values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78982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(FITC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475"/>
          <c:w val="0.857"/>
          <c:h val="0.7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MEFL!$C$6:$C$11</c:f>
              <c:numCache/>
            </c:numRef>
          </c:xVal>
          <c:yVal>
            <c:numRef>
              <c:f>MEFL!$D$6:$D$11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MEFL!$C$6:$C$11</c:f>
              <c:numCache/>
            </c:numRef>
          </c:xVal>
          <c:yVal>
            <c:numRef>
              <c:f>MEFL!$F$6:$F$11</c:f>
              <c:numCache/>
            </c:numRef>
          </c:yVal>
          <c:smooth val="0"/>
        </c:ser>
        <c:axId val="15784816"/>
        <c:axId val="7845617"/>
      </c:scatterChart>
      <c:valAx>
        <c:axId val="15784816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45617"/>
        <c:crosses val="autoZero"/>
        <c:crossBetween val="midCat"/>
        <c:dispUnits/>
        <c:majorUnit val="64"/>
        <c:minorUnit val="32"/>
      </c:valAx>
      <c:valAx>
        <c:axId val="7845617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MEFL Relative Values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84816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(FITC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475"/>
          <c:w val="0.841"/>
          <c:h val="0.7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MEFL!$T$6:$T$11</c:f>
              <c:numCache/>
            </c:numRef>
          </c:xVal>
          <c:yVal>
            <c:numRef>
              <c:f>MEFL!$U$6:$U$11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MEFL!$C$6:$C$11</c:f>
              <c:numCache/>
            </c:numRef>
          </c:xVal>
          <c:yVal>
            <c:numRef>
              <c:f>MEFL!$F$6:$F$11</c:f>
              <c:numCache/>
            </c:numRef>
          </c:yVal>
          <c:smooth val="0"/>
        </c:ser>
        <c:axId val="3501690"/>
        <c:axId val="31515211"/>
      </c:scatterChart>
      <c:valAx>
        <c:axId val="3501690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15211"/>
        <c:crosses val="autoZero"/>
        <c:crossBetween val="midCat"/>
        <c:dispUnits/>
        <c:majorUnit val="64"/>
        <c:minorUnit val="32"/>
      </c:valAx>
      <c:valAx>
        <c:axId val="31515211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MEFL Relative Values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1690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 Channel)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4525"/>
          <c:w val="0.8425"/>
          <c:h val="0.7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MEPE!$C$6:$C$11</c:f>
              <c:numCache/>
            </c:numRef>
          </c:xVal>
          <c:yVal>
            <c:numRef>
              <c:f>MEPE!$D$6:$D$11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MEPE!$C$6:$C$11</c:f>
              <c:numCache/>
            </c:numRef>
          </c:xVal>
          <c:yVal>
            <c:numRef>
              <c:f>MEPE!$F$6:$F$11</c:f>
              <c:numCache/>
            </c:numRef>
          </c:yVal>
          <c:smooth val="0"/>
        </c:ser>
        <c:axId val="15201444"/>
        <c:axId val="2595269"/>
      </c:scatterChart>
      <c:valAx>
        <c:axId val="15201444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5269"/>
        <c:crosses val="autoZero"/>
        <c:crossBetween val="midCat"/>
        <c:dispUnits/>
        <c:majorUnit val="64"/>
        <c:minorUnit val="32"/>
      </c:valAx>
      <c:valAx>
        <c:axId val="2595269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MEPE Relative Values</a:t>
                </a:r>
              </a:p>
            </c:rich>
          </c:tx>
          <c:layout>
            <c:manualLayout>
              <c:xMode val="factor"/>
              <c:yMode val="factor"/>
              <c:x val="-0.02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01444"/>
        <c:crosses val="autoZero"/>
        <c:crossBetween val="midCat"/>
        <c:dispUnits/>
        <c:majorUnit val="100"/>
        <c:minorUnit val="10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 Channel)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425"/>
          <c:w val="0.846"/>
          <c:h val="0.77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MEPE!$T$6:$T$11</c:f>
              <c:numCache/>
            </c:numRef>
          </c:xVal>
          <c:yVal>
            <c:numRef>
              <c:f>MEPE!$U$6:$U$11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MEPE!$C$6:$C$11</c:f>
              <c:numCache/>
            </c:numRef>
          </c:xVal>
          <c:yVal>
            <c:numRef>
              <c:f>MEPE!$F$6:$F$11</c:f>
              <c:numCache/>
            </c:numRef>
          </c:yVal>
          <c:smooth val="0"/>
        </c:ser>
        <c:axId val="23357422"/>
        <c:axId val="8890207"/>
      </c:scatterChart>
      <c:valAx>
        <c:axId val="23357422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90207"/>
        <c:crosses val="autoZero"/>
        <c:crossBetween val="midCat"/>
        <c:dispUnits/>
        <c:majorUnit val="64"/>
        <c:minorUnit val="32"/>
      </c:valAx>
      <c:valAx>
        <c:axId val="8890207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MEPE Relative Values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57422"/>
        <c:crossesAt val="256"/>
        <c:crossBetween val="midCat"/>
        <c:dispUnits/>
        <c:majorUnit val="100"/>
        <c:minorUnit val="10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(ECD Channel)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25"/>
          <c:y val="0.14675"/>
          <c:w val="0.8405"/>
          <c:h val="0.77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METR!$C$6:$C$11</c:f>
              <c:numCache/>
            </c:numRef>
          </c:xVal>
          <c:yVal>
            <c:numRef>
              <c:f>METR!$D$6:$D$11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METR!$C$6:$C$11</c:f>
              <c:numCache/>
            </c:numRef>
          </c:xVal>
          <c:yVal>
            <c:numRef>
              <c:f>METR!$F$6:$F$11</c:f>
              <c:numCache/>
            </c:numRef>
          </c:yVal>
          <c:smooth val="0"/>
        </c:ser>
        <c:axId val="12903000"/>
        <c:axId val="49018137"/>
      </c:scatterChart>
      <c:valAx>
        <c:axId val="12903000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18137"/>
        <c:crosses val="autoZero"/>
        <c:crossBetween val="midCat"/>
        <c:dispUnits/>
        <c:majorUnit val="64"/>
        <c:minorUnit val="32"/>
      </c:valAx>
      <c:valAx>
        <c:axId val="49018137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MEPTR Relative Values</a:t>
                </a:r>
              </a:p>
            </c:rich>
          </c:tx>
          <c:layout>
            <c:manualLayout>
              <c:xMode val="factor"/>
              <c:yMode val="factor"/>
              <c:x val="-0.024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03000"/>
        <c:crosses val="autoZero"/>
        <c:crossBetween val="midCat"/>
        <c:dispUnits/>
        <c:majorUnit val="100"/>
        <c:minorUnit val="10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9525</xdr:rowOff>
    </xdr:from>
    <xdr:to>
      <xdr:col>8</xdr:col>
      <xdr:colOff>9525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3257550"/>
        <a:ext cx="57150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24</xdr:col>
      <xdr:colOff>838200</xdr:colOff>
      <xdr:row>44</xdr:row>
      <xdr:rowOff>152400</xdr:rowOff>
    </xdr:to>
    <xdr:graphicFrame>
      <xdr:nvGraphicFramePr>
        <xdr:cNvPr id="2" name="Chart 4"/>
        <xdr:cNvGraphicFramePr/>
      </xdr:nvGraphicFramePr>
      <xdr:xfrm>
        <a:off x="10782300" y="3257550"/>
        <a:ext cx="54768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8</xdr:col>
      <xdr:colOff>9525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9525" y="3209925"/>
        <a:ext cx="54959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25</xdr:col>
      <xdr:colOff>0</xdr:colOff>
      <xdr:row>44</xdr:row>
      <xdr:rowOff>152400</xdr:rowOff>
    </xdr:to>
    <xdr:graphicFrame>
      <xdr:nvGraphicFramePr>
        <xdr:cNvPr id="2" name="Chart 4"/>
        <xdr:cNvGraphicFramePr/>
      </xdr:nvGraphicFramePr>
      <xdr:xfrm>
        <a:off x="10620375" y="3200400"/>
        <a:ext cx="54959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9525</xdr:rowOff>
    </xdr:from>
    <xdr:to>
      <xdr:col>8</xdr:col>
      <xdr:colOff>9525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3257550"/>
        <a:ext cx="57150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24</xdr:col>
      <xdr:colOff>838200</xdr:colOff>
      <xdr:row>44</xdr:row>
      <xdr:rowOff>152400</xdr:rowOff>
    </xdr:to>
    <xdr:graphicFrame>
      <xdr:nvGraphicFramePr>
        <xdr:cNvPr id="2" name="Chart 4"/>
        <xdr:cNvGraphicFramePr/>
      </xdr:nvGraphicFramePr>
      <xdr:xfrm>
        <a:off x="10782300" y="3257550"/>
        <a:ext cx="54768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9525</xdr:rowOff>
    </xdr:from>
    <xdr:to>
      <xdr:col>8</xdr:col>
      <xdr:colOff>9525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3257550"/>
        <a:ext cx="57150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24</xdr:col>
      <xdr:colOff>838200</xdr:colOff>
      <xdr:row>44</xdr:row>
      <xdr:rowOff>152400</xdr:rowOff>
    </xdr:to>
    <xdr:graphicFrame>
      <xdr:nvGraphicFramePr>
        <xdr:cNvPr id="2" name="Chart 8"/>
        <xdr:cNvGraphicFramePr/>
      </xdr:nvGraphicFramePr>
      <xdr:xfrm>
        <a:off x="10782300" y="3257550"/>
        <a:ext cx="54768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19050</xdr:rowOff>
    </xdr:from>
    <xdr:to>
      <xdr:col>8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3267075"/>
        <a:ext cx="53816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25</xdr:col>
      <xdr:colOff>0</xdr:colOff>
      <xdr:row>45</xdr:row>
      <xdr:rowOff>19050</xdr:rowOff>
    </xdr:to>
    <xdr:graphicFrame>
      <xdr:nvGraphicFramePr>
        <xdr:cNvPr id="2" name="Chart 8"/>
        <xdr:cNvGraphicFramePr/>
      </xdr:nvGraphicFramePr>
      <xdr:xfrm>
        <a:off x="10467975" y="3257550"/>
        <a:ext cx="54959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19050</xdr:rowOff>
    </xdr:from>
    <xdr:to>
      <xdr:col>8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3267075"/>
        <a:ext cx="53816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25</xdr:col>
      <xdr:colOff>0</xdr:colOff>
      <xdr:row>45</xdr:row>
      <xdr:rowOff>19050</xdr:rowOff>
    </xdr:to>
    <xdr:graphicFrame>
      <xdr:nvGraphicFramePr>
        <xdr:cNvPr id="2" name="Chart 8"/>
        <xdr:cNvGraphicFramePr/>
      </xdr:nvGraphicFramePr>
      <xdr:xfrm>
        <a:off x="10467975" y="3257550"/>
        <a:ext cx="54959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</xdr:rowOff>
    </xdr:from>
    <xdr:to>
      <xdr:col>7</xdr:col>
      <xdr:colOff>876300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0" y="3257550"/>
        <a:ext cx="54959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24</xdr:col>
      <xdr:colOff>876300</xdr:colOff>
      <xdr:row>45</xdr:row>
      <xdr:rowOff>28575</xdr:rowOff>
    </xdr:to>
    <xdr:graphicFrame>
      <xdr:nvGraphicFramePr>
        <xdr:cNvPr id="2" name="Chart 9"/>
        <xdr:cNvGraphicFramePr/>
      </xdr:nvGraphicFramePr>
      <xdr:xfrm>
        <a:off x="10563225" y="3248025"/>
        <a:ext cx="5514975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8</xdr:col>
      <xdr:colOff>9525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9525" y="3209925"/>
        <a:ext cx="54959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25</xdr:col>
      <xdr:colOff>0</xdr:colOff>
      <xdr:row>44</xdr:row>
      <xdr:rowOff>152400</xdr:rowOff>
    </xdr:to>
    <xdr:graphicFrame>
      <xdr:nvGraphicFramePr>
        <xdr:cNvPr id="2" name="Chart 4"/>
        <xdr:cNvGraphicFramePr/>
      </xdr:nvGraphicFramePr>
      <xdr:xfrm>
        <a:off x="10620375" y="3200400"/>
        <a:ext cx="54959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8</xdr:col>
      <xdr:colOff>9525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9525" y="3209925"/>
        <a:ext cx="54959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25</xdr:col>
      <xdr:colOff>0</xdr:colOff>
      <xdr:row>44</xdr:row>
      <xdr:rowOff>152400</xdr:rowOff>
    </xdr:to>
    <xdr:graphicFrame>
      <xdr:nvGraphicFramePr>
        <xdr:cNvPr id="2" name="Chart 8"/>
        <xdr:cNvGraphicFramePr/>
      </xdr:nvGraphicFramePr>
      <xdr:xfrm>
        <a:off x="10620375" y="3200400"/>
        <a:ext cx="54959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8</xdr:col>
      <xdr:colOff>9525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9525" y="3209925"/>
        <a:ext cx="54959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25</xdr:col>
      <xdr:colOff>0</xdr:colOff>
      <xdr:row>44</xdr:row>
      <xdr:rowOff>152400</xdr:rowOff>
    </xdr:to>
    <xdr:graphicFrame>
      <xdr:nvGraphicFramePr>
        <xdr:cNvPr id="2" name="Chart 4"/>
        <xdr:cNvGraphicFramePr/>
      </xdr:nvGraphicFramePr>
      <xdr:xfrm>
        <a:off x="10620375" y="3200400"/>
        <a:ext cx="54959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selection activeCell="E15" sqref="E15"/>
    </sheetView>
  </sheetViews>
  <sheetFormatPr defaultColWidth="8.8515625" defaultRowHeight="12.75"/>
  <cols>
    <col min="1" max="1" width="9.00390625" style="0" customWidth="1"/>
    <col min="2" max="2" width="7.421875" style="0" customWidth="1"/>
    <col min="3" max="3" width="9.7109375" style="0" customWidth="1"/>
    <col min="4" max="4" width="12.7109375" style="0" customWidth="1"/>
    <col min="5" max="5" width="11.7109375" style="0" customWidth="1"/>
    <col min="6" max="6" width="9.8515625" style="0" customWidth="1"/>
    <col min="7" max="8" width="12.7109375" style="0" customWidth="1"/>
    <col min="9" max="9" width="1.28515625" style="0" customWidth="1"/>
    <col min="10" max="10" width="8.8515625" style="0" customWidth="1"/>
    <col min="11" max="11" width="10.71093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0" ht="16.5" thickBot="1">
      <c r="B1" s="68" t="s">
        <v>27</v>
      </c>
      <c r="C1" s="26"/>
      <c r="D1" s="25"/>
      <c r="E1" s="25"/>
      <c r="F1" s="25"/>
      <c r="G1" s="24"/>
      <c r="J1" s="22"/>
    </row>
    <row r="3" spans="2:18" ht="28.5" thickBot="1">
      <c r="B3" s="64" t="s">
        <v>9</v>
      </c>
      <c r="C3" s="10"/>
      <c r="D3" s="10"/>
      <c r="E3" s="10"/>
      <c r="F3" s="10"/>
      <c r="R3" s="64" t="s">
        <v>60</v>
      </c>
    </row>
    <row r="4" spans="2:16" ht="21" thickBot="1">
      <c r="B4" s="6"/>
      <c r="J4" s="43" t="s">
        <v>34</v>
      </c>
      <c r="K4" s="44"/>
      <c r="L4" s="19"/>
      <c r="M4" s="163" t="s">
        <v>32</v>
      </c>
      <c r="N4" s="154"/>
      <c r="O4" s="154"/>
      <c r="P4" s="164"/>
    </row>
    <row r="5" spans="2:30" ht="15.75" thickBot="1">
      <c r="B5" s="2" t="s">
        <v>12</v>
      </c>
      <c r="C5" s="8" t="s">
        <v>11</v>
      </c>
      <c r="D5" s="3" t="s">
        <v>82</v>
      </c>
      <c r="E5" s="3" t="s">
        <v>83</v>
      </c>
      <c r="F5" s="3" t="s">
        <v>13</v>
      </c>
      <c r="G5" s="7" t="s">
        <v>10</v>
      </c>
      <c r="H5" s="4" t="s">
        <v>84</v>
      </c>
      <c r="J5" s="45" t="s">
        <v>35</v>
      </c>
      <c r="K5" s="46"/>
      <c r="L5" s="19"/>
      <c r="M5" s="165" t="s">
        <v>66</v>
      </c>
      <c r="N5" s="166"/>
      <c r="O5" s="166"/>
      <c r="P5" s="167"/>
      <c r="S5" s="2" t="s">
        <v>12</v>
      </c>
      <c r="T5" s="8" t="s">
        <v>11</v>
      </c>
      <c r="U5" s="3" t="s">
        <v>82</v>
      </c>
      <c r="V5" s="3" t="s">
        <v>83</v>
      </c>
      <c r="W5" s="3" t="s">
        <v>13</v>
      </c>
      <c r="X5" s="7" t="s">
        <v>10</v>
      </c>
      <c r="Y5" s="4" t="s">
        <v>84</v>
      </c>
      <c r="AA5" s="163" t="s">
        <v>32</v>
      </c>
      <c r="AB5" s="154"/>
      <c r="AC5" s="154"/>
      <c r="AD5" s="164"/>
    </row>
    <row r="6" spans="2:30" ht="15.75" thickBot="1">
      <c r="B6" s="9">
        <v>1</v>
      </c>
      <c r="C6" s="111">
        <v>58.92128009003441</v>
      </c>
      <c r="D6" s="60"/>
      <c r="E6" s="16"/>
      <c r="F6" s="16">
        <f aca="true" t="shared" si="0" ref="F6:F11">H$13*C6+H$14</f>
        <v>1.8082806072312556</v>
      </c>
      <c r="G6" s="35"/>
      <c r="H6" s="38">
        <f aca="true" t="shared" si="1" ref="H6:H11">10^F6</f>
        <v>64.31031061895939</v>
      </c>
      <c r="J6" s="47" t="s">
        <v>36</v>
      </c>
      <c r="K6" s="48"/>
      <c r="L6" s="19"/>
      <c r="M6" s="20" t="s">
        <v>51</v>
      </c>
      <c r="N6" s="20" t="s">
        <v>22</v>
      </c>
      <c r="O6" s="20" t="s">
        <v>23</v>
      </c>
      <c r="P6" s="20" t="s">
        <v>85</v>
      </c>
      <c r="S6" s="9">
        <v>1</v>
      </c>
      <c r="T6" s="72">
        <f aca="true" t="shared" si="2" ref="T6:T11">M50</f>
        <v>0</v>
      </c>
      <c r="U6" s="103">
        <f aca="true" t="shared" si="3" ref="U6:U11">O50</f>
        <v>8.419733321887385</v>
      </c>
      <c r="V6" s="16">
        <f aca="true" t="shared" si="4" ref="V6:V11">LOG10(U6)</f>
        <v>0.9252983363135608</v>
      </c>
      <c r="W6" s="16" t="e">
        <f aca="true" t="shared" si="5" ref="W6:W11">Y$13*T6+Y$14</f>
        <v>#DIV/0!</v>
      </c>
      <c r="X6" s="35" t="e">
        <f aca="true" t="shared" si="6" ref="X6:X11">((ABS(W6-V6))/W6)*10</f>
        <v>#DIV/0!</v>
      </c>
      <c r="Y6" s="38" t="e">
        <f aca="true" t="shared" si="7" ref="Y6:Y11">10^W6</f>
        <v>#DIV/0!</v>
      </c>
      <c r="AA6" s="165" t="s">
        <v>61</v>
      </c>
      <c r="AB6" s="166"/>
      <c r="AC6" s="166"/>
      <c r="AD6" s="167"/>
    </row>
    <row r="7" spans="2:30" ht="15">
      <c r="B7" s="9">
        <v>2</v>
      </c>
      <c r="C7" s="111">
        <v>135.4820139332149</v>
      </c>
      <c r="D7" s="103">
        <v>902.8261502642509</v>
      </c>
      <c r="E7" s="16">
        <f>LOG10(D7)</f>
        <v>2.9556041298817846</v>
      </c>
      <c r="F7" s="16">
        <f t="shared" si="0"/>
        <v>2.955604129881784</v>
      </c>
      <c r="G7" s="35">
        <f>((ABS(F7-E7))/F7)*10</f>
        <v>1.5025327829265989E-15</v>
      </c>
      <c r="H7" s="38">
        <f t="shared" si="1"/>
        <v>902.8261502642509</v>
      </c>
      <c r="J7" s="47" t="s">
        <v>25</v>
      </c>
      <c r="K7" s="48"/>
      <c r="L7" s="19"/>
      <c r="M7" s="71"/>
      <c r="N7" s="111"/>
      <c r="O7" s="21">
        <f aca="true" t="shared" si="8" ref="O7:O18">H$13*N7+H$14</f>
        <v>0.9252983363135607</v>
      </c>
      <c r="P7" s="62">
        <f aca="true" t="shared" si="9" ref="P7:P18">10^O7</f>
        <v>8.419733321887385</v>
      </c>
      <c r="S7" s="9">
        <v>2</v>
      </c>
      <c r="T7" s="72">
        <f t="shared" si="2"/>
        <v>0</v>
      </c>
      <c r="U7" s="103">
        <f t="shared" si="3"/>
        <v>8.419733321887385</v>
      </c>
      <c r="V7" s="16">
        <f t="shared" si="4"/>
        <v>0.9252983363135608</v>
      </c>
      <c r="W7" s="16" t="e">
        <f t="shared" si="5"/>
        <v>#DIV/0!</v>
      </c>
      <c r="X7" s="35" t="e">
        <f t="shared" si="6"/>
        <v>#DIV/0!</v>
      </c>
      <c r="Y7" s="38" t="e">
        <f t="shared" si="7"/>
        <v>#DIV/0!</v>
      </c>
      <c r="AA7" s="20" t="s">
        <v>51</v>
      </c>
      <c r="AB7" s="104" t="s">
        <v>22</v>
      </c>
      <c r="AC7" s="104" t="s">
        <v>23</v>
      </c>
      <c r="AD7" s="20" t="s">
        <v>85</v>
      </c>
    </row>
    <row r="8" spans="2:30" ht="13.5" thickBot="1">
      <c r="B8" s="9">
        <v>3</v>
      </c>
      <c r="C8" s="111">
        <v>165.49618579188981</v>
      </c>
      <c r="D8" s="103">
        <v>2543.257770355622</v>
      </c>
      <c r="E8" s="16">
        <f>LOG10(D8)</f>
        <v>3.405390380061525</v>
      </c>
      <c r="F8" s="16">
        <f t="shared" si="0"/>
        <v>3.405390380061524</v>
      </c>
      <c r="G8" s="35">
        <f>((ABS(F8-E8))/F8)*10</f>
        <v>2.608154486194557E-15</v>
      </c>
      <c r="H8" s="38">
        <f t="shared" si="1"/>
        <v>2543.25777035562</v>
      </c>
      <c r="J8" s="49" t="s">
        <v>20</v>
      </c>
      <c r="K8" s="50" t="s">
        <v>21</v>
      </c>
      <c r="L8" s="19"/>
      <c r="M8" s="71"/>
      <c r="N8" s="111"/>
      <c r="O8" s="21">
        <f t="shared" si="8"/>
        <v>0.9252983363135607</v>
      </c>
      <c r="P8" s="62">
        <f t="shared" si="9"/>
        <v>8.419733321887385</v>
      </c>
      <c r="S8" s="9">
        <v>3</v>
      </c>
      <c r="T8" s="72">
        <f t="shared" si="2"/>
        <v>0</v>
      </c>
      <c r="U8" s="103">
        <f t="shared" si="3"/>
        <v>8.419733321887385</v>
      </c>
      <c r="V8" s="16">
        <f t="shared" si="4"/>
        <v>0.9252983363135608</v>
      </c>
      <c r="W8" s="16" t="e">
        <f t="shared" si="5"/>
        <v>#DIV/0!</v>
      </c>
      <c r="X8" s="35" t="e">
        <f t="shared" si="6"/>
        <v>#DIV/0!</v>
      </c>
      <c r="Y8" s="38" t="e">
        <f t="shared" si="7"/>
        <v>#DIV/0!</v>
      </c>
      <c r="AA8" s="105"/>
      <c r="AB8" s="58"/>
      <c r="AC8" s="106" t="e">
        <f aca="true" t="shared" si="10" ref="AC8:AC19">Y$13*AB8+Y$14</f>
        <v>#DIV/0!</v>
      </c>
      <c r="AD8" s="62" t="e">
        <f aca="true" t="shared" si="11" ref="AD8:AD19">10^AC8</f>
        <v>#DIV/0!</v>
      </c>
    </row>
    <row r="9" spans="2:30" ht="12.75">
      <c r="B9" s="9">
        <v>4</v>
      </c>
      <c r="C9" s="111">
        <v>197.13445852635522</v>
      </c>
      <c r="D9" s="103">
        <v>7577.3103315121</v>
      </c>
      <c r="E9" s="16">
        <f>LOG10(D9)</f>
        <v>3.879515074302793</v>
      </c>
      <c r="F9" s="16">
        <f t="shared" si="0"/>
        <v>3.879515074302792</v>
      </c>
      <c r="G9" s="35">
        <f>((ABS(F9-E9))/F9)*10</f>
        <v>2.289405770281082E-15</v>
      </c>
      <c r="H9" s="38">
        <f t="shared" si="1"/>
        <v>7577.310331512087</v>
      </c>
      <c r="J9" s="58"/>
      <c r="K9" s="1">
        <f aca="true" t="shared" si="12" ref="K9:K16">J9/4</f>
        <v>0</v>
      </c>
      <c r="L9" s="19"/>
      <c r="M9" s="71"/>
      <c r="N9" s="111"/>
      <c r="O9" s="21">
        <f t="shared" si="8"/>
        <v>0.9252983363135607</v>
      </c>
      <c r="P9" s="62">
        <f t="shared" si="9"/>
        <v>8.419733321887385</v>
      </c>
      <c r="S9" s="9">
        <v>4</v>
      </c>
      <c r="T9" s="72">
        <f t="shared" si="2"/>
        <v>0</v>
      </c>
      <c r="U9" s="103">
        <f t="shared" si="3"/>
        <v>8.419733321887385</v>
      </c>
      <c r="V9" s="16">
        <f t="shared" si="4"/>
        <v>0.9252983363135608</v>
      </c>
      <c r="W9" s="16" t="e">
        <f t="shared" si="5"/>
        <v>#DIV/0!</v>
      </c>
      <c r="X9" s="35" t="e">
        <f t="shared" si="6"/>
        <v>#DIV/0!</v>
      </c>
      <c r="Y9" s="38" t="e">
        <f t="shared" si="7"/>
        <v>#DIV/0!</v>
      </c>
      <c r="AA9" s="105"/>
      <c r="AB9" s="58"/>
      <c r="AC9" s="106" t="e">
        <f t="shared" si="10"/>
        <v>#DIV/0!</v>
      </c>
      <c r="AD9" s="62" t="e">
        <f t="shared" si="11"/>
        <v>#DIV/0!</v>
      </c>
    </row>
    <row r="10" spans="2:30" ht="12.75">
      <c r="B10" s="9">
        <v>5</v>
      </c>
      <c r="C10" s="111">
        <v>225.11996172789864</v>
      </c>
      <c r="D10" s="103">
        <v>19902.155275977344</v>
      </c>
      <c r="E10" s="16">
        <f>LOG10(D10)</f>
        <v>4.298900110267967</v>
      </c>
      <c r="F10" s="16">
        <f t="shared" si="0"/>
        <v>4.298900110267967</v>
      </c>
      <c r="G10" s="35">
        <f>((ABS(F10-E10))/F10)*10</f>
        <v>0</v>
      </c>
      <c r="H10" s="38">
        <f t="shared" si="1"/>
        <v>19902.155275977344</v>
      </c>
      <c r="J10" s="58"/>
      <c r="K10" s="1">
        <f t="shared" si="12"/>
        <v>0</v>
      </c>
      <c r="L10" s="19"/>
      <c r="M10" s="71"/>
      <c r="N10" s="111"/>
      <c r="O10" s="21">
        <f t="shared" si="8"/>
        <v>0.9252983363135607</v>
      </c>
      <c r="P10" s="62">
        <f t="shared" si="9"/>
        <v>8.419733321887385</v>
      </c>
      <c r="S10" s="9">
        <v>5</v>
      </c>
      <c r="T10" s="72">
        <f t="shared" si="2"/>
        <v>0</v>
      </c>
      <c r="U10" s="103">
        <f t="shared" si="3"/>
        <v>8.419733321887385</v>
      </c>
      <c r="V10" s="16">
        <f t="shared" si="4"/>
        <v>0.9252983363135608</v>
      </c>
      <c r="W10" s="16" t="e">
        <f t="shared" si="5"/>
        <v>#DIV/0!</v>
      </c>
      <c r="X10" s="35" t="e">
        <f t="shared" si="6"/>
        <v>#DIV/0!</v>
      </c>
      <c r="Y10" s="38" t="e">
        <f t="shared" si="7"/>
        <v>#DIV/0!</v>
      </c>
      <c r="AA10" s="105"/>
      <c r="AB10" s="58"/>
      <c r="AC10" s="106" t="e">
        <f t="shared" si="10"/>
        <v>#DIV/0!</v>
      </c>
      <c r="AD10" s="62" t="e">
        <f t="shared" si="11"/>
        <v>#DIV/0!</v>
      </c>
    </row>
    <row r="11" spans="2:30" ht="13.5" thickBot="1">
      <c r="B11" s="9">
        <v>6</v>
      </c>
      <c r="C11" s="111">
        <v>241.8830460397181</v>
      </c>
      <c r="D11" s="138">
        <v>35490.18543435773</v>
      </c>
      <c r="E11" s="16">
        <f>LOG10(D11)</f>
        <v>4.550108268519414</v>
      </c>
      <c r="F11" s="16">
        <f t="shared" si="0"/>
        <v>4.550108268519413</v>
      </c>
      <c r="G11" s="35">
        <f>((ABS(F11-E11))/F11)*10</f>
        <v>1.951994034614774E-15</v>
      </c>
      <c r="H11" s="38">
        <f t="shared" si="1"/>
        <v>35490.18543435766</v>
      </c>
      <c r="J11" s="58"/>
      <c r="K11" s="1">
        <f t="shared" si="12"/>
        <v>0</v>
      </c>
      <c r="L11" s="19"/>
      <c r="M11" s="71"/>
      <c r="N11" s="111"/>
      <c r="O11" s="21">
        <f t="shared" si="8"/>
        <v>0.9252983363135607</v>
      </c>
      <c r="P11" s="62">
        <f t="shared" si="9"/>
        <v>8.419733321887385</v>
      </c>
      <c r="S11" s="9">
        <v>6</v>
      </c>
      <c r="T11" s="72">
        <f t="shared" si="2"/>
        <v>0</v>
      </c>
      <c r="U11" s="103">
        <f t="shared" si="3"/>
        <v>8.419733321887385</v>
      </c>
      <c r="V11" s="16">
        <f t="shared" si="4"/>
        <v>0.9252983363135608</v>
      </c>
      <c r="W11" s="16" t="e">
        <f t="shared" si="5"/>
        <v>#DIV/0!</v>
      </c>
      <c r="X11" s="35" t="e">
        <f t="shared" si="6"/>
        <v>#DIV/0!</v>
      </c>
      <c r="Y11" s="38" t="e">
        <f t="shared" si="7"/>
        <v>#DIV/0!</v>
      </c>
      <c r="AA11" s="105"/>
      <c r="AB11" s="58"/>
      <c r="AC11" s="106" t="e">
        <f t="shared" si="10"/>
        <v>#DIV/0!</v>
      </c>
      <c r="AD11" s="62" t="e">
        <f t="shared" si="11"/>
        <v>#DIV/0!</v>
      </c>
    </row>
    <row r="12" spans="5:30" ht="13.5" thickBot="1">
      <c r="E12" s="151" t="s">
        <v>50</v>
      </c>
      <c r="F12" s="152"/>
      <c r="G12" s="89">
        <f>AVERAGE(G7:G11)</f>
        <v>1.6704174148034026E-15</v>
      </c>
      <c r="J12" s="58"/>
      <c r="K12" s="1">
        <f t="shared" si="12"/>
        <v>0</v>
      </c>
      <c r="L12" s="19"/>
      <c r="M12" s="71"/>
      <c r="N12" s="111"/>
      <c r="O12" s="21">
        <f t="shared" si="8"/>
        <v>0.9252983363135607</v>
      </c>
      <c r="P12" s="62">
        <f t="shared" si="9"/>
        <v>8.419733321887385</v>
      </c>
      <c r="V12" s="151" t="s">
        <v>50</v>
      </c>
      <c r="W12" s="152"/>
      <c r="X12" s="89" t="e">
        <f>AVERAGE(X6:X11)</f>
        <v>#DIV/0!</v>
      </c>
      <c r="AA12" s="105"/>
      <c r="AB12" s="58"/>
      <c r="AC12" s="106" t="e">
        <f t="shared" si="10"/>
        <v>#DIV/0!</v>
      </c>
      <c r="AD12" s="62" t="e">
        <f t="shared" si="11"/>
        <v>#DIV/0!</v>
      </c>
    </row>
    <row r="13" spans="7:30" ht="12.75">
      <c r="G13" s="82" t="s">
        <v>28</v>
      </c>
      <c r="H13" s="83">
        <f>SLOPE(E7:E11,C7:C11)</f>
        <v>0.014985795786657345</v>
      </c>
      <c r="J13" s="58"/>
      <c r="K13" s="1">
        <f t="shared" si="12"/>
        <v>0</v>
      </c>
      <c r="L13" s="19"/>
      <c r="M13" s="71"/>
      <c r="N13" s="111"/>
      <c r="O13" s="21">
        <f t="shared" si="8"/>
        <v>0.9252983363135607</v>
      </c>
      <c r="P13" s="62">
        <f t="shared" si="9"/>
        <v>8.419733321887385</v>
      </c>
      <c r="X13" s="82" t="s">
        <v>28</v>
      </c>
      <c r="Y13" s="83" t="e">
        <f>SLOPE(V7:V11,T7:T11)</f>
        <v>#DIV/0!</v>
      </c>
      <c r="AA13" s="105"/>
      <c r="AB13" s="58"/>
      <c r="AC13" s="106" t="e">
        <f t="shared" si="10"/>
        <v>#DIV/0!</v>
      </c>
      <c r="AD13" s="62" t="e">
        <f t="shared" si="11"/>
        <v>#DIV/0!</v>
      </c>
    </row>
    <row r="14" spans="7:30" ht="12.75">
      <c r="G14" s="84" t="s">
        <v>29</v>
      </c>
      <c r="H14" s="85">
        <f>INTERCEPT(E7:E11,C7:C11)</f>
        <v>0.9252983363135607</v>
      </c>
      <c r="I14" s="18"/>
      <c r="J14" s="58"/>
      <c r="K14" s="1">
        <f t="shared" si="12"/>
        <v>0</v>
      </c>
      <c r="L14" s="19"/>
      <c r="M14" s="71"/>
      <c r="N14" s="58"/>
      <c r="O14" s="21">
        <f t="shared" si="8"/>
        <v>0.9252983363135607</v>
      </c>
      <c r="P14" s="62">
        <f t="shared" si="9"/>
        <v>8.419733321887385</v>
      </c>
      <c r="X14" s="84" t="s">
        <v>29</v>
      </c>
      <c r="Y14" s="85" t="e">
        <f>INTERCEPT(V7:V11,T7:T11)</f>
        <v>#DIV/0!</v>
      </c>
      <c r="AA14" s="105"/>
      <c r="AB14" s="58"/>
      <c r="AC14" s="106" t="e">
        <f t="shared" si="10"/>
        <v>#DIV/0!</v>
      </c>
      <c r="AD14" s="62" t="e">
        <f t="shared" si="11"/>
        <v>#DIV/0!</v>
      </c>
    </row>
    <row r="15" spans="7:30" ht="13.5" thickBot="1">
      <c r="G15" s="86" t="s">
        <v>30</v>
      </c>
      <c r="H15" s="87">
        <f>RSQ(E7:E11,C7:C11)</f>
        <v>1</v>
      </c>
      <c r="I15" s="18"/>
      <c r="J15" s="58"/>
      <c r="K15" s="1">
        <f t="shared" si="12"/>
        <v>0</v>
      </c>
      <c r="L15" s="19"/>
      <c r="M15" s="71"/>
      <c r="N15" s="58"/>
      <c r="O15" s="21">
        <f t="shared" si="8"/>
        <v>0.9252983363135607</v>
      </c>
      <c r="P15" s="62">
        <f t="shared" si="9"/>
        <v>8.419733321887385</v>
      </c>
      <c r="X15" s="86" t="s">
        <v>30</v>
      </c>
      <c r="Y15" s="87" t="e">
        <f>RSQ(V7:V11,T7:T11)</f>
        <v>#DIV/0!</v>
      </c>
      <c r="AA15" s="105"/>
      <c r="AB15" s="58"/>
      <c r="AC15" s="106" t="e">
        <f t="shared" si="10"/>
        <v>#DIV/0!</v>
      </c>
      <c r="AD15" s="62" t="e">
        <f t="shared" si="11"/>
        <v>#DIV/0!</v>
      </c>
    </row>
    <row r="16" spans="9:30" ht="12.75">
      <c r="I16" s="18"/>
      <c r="J16" s="58"/>
      <c r="K16" s="1">
        <f t="shared" si="12"/>
        <v>0</v>
      </c>
      <c r="L16" s="19"/>
      <c r="M16" s="71"/>
      <c r="N16" s="58"/>
      <c r="O16" s="21">
        <f t="shared" si="8"/>
        <v>0.9252983363135607</v>
      </c>
      <c r="P16" s="62">
        <f t="shared" si="9"/>
        <v>8.419733321887385</v>
      </c>
      <c r="AA16" s="105"/>
      <c r="AB16" s="58"/>
      <c r="AC16" s="106" t="e">
        <f t="shared" si="10"/>
        <v>#DIV/0!</v>
      </c>
      <c r="AD16" s="62" t="e">
        <f t="shared" si="11"/>
        <v>#DIV/0!</v>
      </c>
    </row>
    <row r="17" spans="12:30" ht="12.75">
      <c r="L17" s="19"/>
      <c r="M17" s="71"/>
      <c r="N17" s="58"/>
      <c r="O17" s="21">
        <f t="shared" si="8"/>
        <v>0.9252983363135607</v>
      </c>
      <c r="P17" s="62">
        <f t="shared" si="9"/>
        <v>8.419733321887385</v>
      </c>
      <c r="AA17" s="105"/>
      <c r="AB17" s="58"/>
      <c r="AC17" s="106" t="e">
        <f t="shared" si="10"/>
        <v>#DIV/0!</v>
      </c>
      <c r="AD17" s="62" t="e">
        <f t="shared" si="11"/>
        <v>#DIV/0!</v>
      </c>
    </row>
    <row r="18" spans="12:30" ht="13.5" thickBot="1">
      <c r="L18" s="19"/>
      <c r="M18" s="71"/>
      <c r="N18" s="58"/>
      <c r="O18" s="21">
        <f t="shared" si="8"/>
        <v>0.9252983363135607</v>
      </c>
      <c r="P18" s="62">
        <f t="shared" si="9"/>
        <v>8.419733321887385</v>
      </c>
      <c r="AA18" s="105"/>
      <c r="AB18" s="58"/>
      <c r="AC18" s="106" t="e">
        <f t="shared" si="10"/>
        <v>#DIV/0!</v>
      </c>
      <c r="AD18" s="62" t="e">
        <f t="shared" si="11"/>
        <v>#DIV/0!</v>
      </c>
    </row>
    <row r="19" spans="10:30" ht="13.5" thickBot="1">
      <c r="J19" s="43" t="s">
        <v>37</v>
      </c>
      <c r="K19" s="44"/>
      <c r="L19" s="19"/>
      <c r="M19" s="19"/>
      <c r="N19" s="19"/>
      <c r="O19" s="19"/>
      <c r="AA19" s="105"/>
      <c r="AB19" s="58"/>
      <c r="AC19" s="106" t="e">
        <f t="shared" si="10"/>
        <v>#DIV/0!</v>
      </c>
      <c r="AD19" s="62" t="e">
        <f t="shared" si="11"/>
        <v>#DIV/0!</v>
      </c>
    </row>
    <row r="20" spans="10:15" ht="15">
      <c r="J20" s="53" t="s">
        <v>31</v>
      </c>
      <c r="K20" s="54"/>
      <c r="L20" s="19"/>
      <c r="M20" s="65" t="s">
        <v>33</v>
      </c>
      <c r="N20" s="66"/>
      <c r="O20" s="19"/>
    </row>
    <row r="21" spans="10:15" ht="15">
      <c r="J21" s="47" t="s">
        <v>36</v>
      </c>
      <c r="K21" s="48"/>
      <c r="L21" s="19"/>
      <c r="M21" s="39" t="s">
        <v>41</v>
      </c>
      <c r="N21" s="40"/>
      <c r="O21" s="19"/>
    </row>
    <row r="22" spans="10:15" ht="15">
      <c r="J22" s="47" t="s">
        <v>25</v>
      </c>
      <c r="K22" s="48"/>
      <c r="L22" s="19"/>
      <c r="M22" s="39" t="s">
        <v>42</v>
      </c>
      <c r="N22" s="40"/>
      <c r="O22" s="19"/>
    </row>
    <row r="23" spans="10:15" ht="13.5" thickBot="1">
      <c r="J23" s="49" t="s">
        <v>20</v>
      </c>
      <c r="K23" s="50" t="s">
        <v>21</v>
      </c>
      <c r="L23" s="19"/>
      <c r="M23" s="39" t="s">
        <v>43</v>
      </c>
      <c r="N23" s="40"/>
      <c r="O23" s="19"/>
    </row>
    <row r="24" spans="10:15" ht="12.75">
      <c r="J24" s="59"/>
      <c r="K24" s="61" t="e">
        <f aca="true" t="shared" si="13" ref="K24:K31">LOG10(J24*10)*(64)</f>
        <v>#NUM!</v>
      </c>
      <c r="L24" s="19"/>
      <c r="M24" s="39" t="s">
        <v>44</v>
      </c>
      <c r="N24" s="40"/>
      <c r="O24" s="19"/>
    </row>
    <row r="25" spans="10:15" ht="12.75">
      <c r="J25" s="58"/>
      <c r="K25" s="61" t="e">
        <f t="shared" si="13"/>
        <v>#NUM!</v>
      </c>
      <c r="L25" s="19"/>
      <c r="M25" s="39" t="s">
        <v>40</v>
      </c>
      <c r="N25" s="40"/>
      <c r="O25" s="19"/>
    </row>
    <row r="26" spans="10:15" ht="12.75">
      <c r="J26" s="58"/>
      <c r="K26" s="61" t="e">
        <f t="shared" si="13"/>
        <v>#NUM!</v>
      </c>
      <c r="L26" s="19"/>
      <c r="M26" s="67" t="s">
        <v>45</v>
      </c>
      <c r="N26" s="40"/>
      <c r="O26" s="19"/>
    </row>
    <row r="27" spans="10:15" ht="12.75">
      <c r="J27" s="58"/>
      <c r="K27" s="61" t="e">
        <f t="shared" si="13"/>
        <v>#NUM!</v>
      </c>
      <c r="L27" s="19"/>
      <c r="M27" s="41" t="s">
        <v>46</v>
      </c>
      <c r="N27" s="42"/>
      <c r="O27" s="19"/>
    </row>
    <row r="28" spans="10:15" ht="12.75">
      <c r="J28" s="58"/>
      <c r="K28" s="61" t="e">
        <f t="shared" si="13"/>
        <v>#NUM!</v>
      </c>
      <c r="L28" s="19"/>
      <c r="O28" s="19"/>
    </row>
    <row r="29" spans="10:15" ht="12.75">
      <c r="J29" s="58"/>
      <c r="K29" s="61" t="e">
        <f t="shared" si="13"/>
        <v>#NUM!</v>
      </c>
      <c r="L29" s="19"/>
      <c r="O29" s="19"/>
    </row>
    <row r="30" spans="10:15" ht="12.75">
      <c r="J30" s="58"/>
      <c r="K30" s="61" t="e">
        <f t="shared" si="13"/>
        <v>#NUM!</v>
      </c>
      <c r="L30" s="19"/>
      <c r="O30" s="19"/>
    </row>
    <row r="31" spans="10:15" ht="12.75">
      <c r="J31" s="58"/>
      <c r="K31" s="61" t="e">
        <f t="shared" si="13"/>
        <v>#NUM!</v>
      </c>
      <c r="L31" s="19"/>
      <c r="O31" s="19"/>
    </row>
    <row r="32" spans="12:15" ht="12.75">
      <c r="L32" s="19"/>
      <c r="M32" s="19"/>
      <c r="N32" s="19"/>
      <c r="O32" s="19"/>
    </row>
    <row r="33" spans="12:15" ht="13.5" thickBot="1">
      <c r="L33" s="19"/>
      <c r="M33" s="19"/>
      <c r="N33" s="19"/>
      <c r="O33" s="19"/>
    </row>
    <row r="34" spans="10:16" ht="13.5" thickBot="1">
      <c r="J34" s="43" t="s">
        <v>38</v>
      </c>
      <c r="K34" s="44"/>
      <c r="L34" s="19"/>
      <c r="M34" s="160" t="s">
        <v>57</v>
      </c>
      <c r="N34" s="161"/>
      <c r="O34" s="161"/>
      <c r="P34" s="169"/>
    </row>
    <row r="35" spans="10:16" ht="15">
      <c r="J35" s="45" t="s">
        <v>39</v>
      </c>
      <c r="K35" s="57"/>
      <c r="L35" s="19"/>
      <c r="M35" s="153" t="s">
        <v>53</v>
      </c>
      <c r="N35" s="154"/>
      <c r="O35" s="154"/>
      <c r="P35" s="155"/>
    </row>
    <row r="36" spans="10:16" ht="15">
      <c r="J36" s="47" t="s">
        <v>36</v>
      </c>
      <c r="K36" s="48"/>
      <c r="L36" s="19"/>
      <c r="M36" s="156" t="s">
        <v>86</v>
      </c>
      <c r="N36" s="157"/>
      <c r="O36" s="157"/>
      <c r="P36" s="158"/>
    </row>
    <row r="37" spans="10:16" ht="15.75" thickBot="1">
      <c r="J37" s="47" t="s">
        <v>25</v>
      </c>
      <c r="K37" s="48"/>
      <c r="L37" s="19"/>
      <c r="M37" s="156" t="s">
        <v>55</v>
      </c>
      <c r="N37" s="159"/>
      <c r="O37" s="159"/>
      <c r="P37" s="158"/>
    </row>
    <row r="38" spans="10:16" ht="15" thickBot="1">
      <c r="J38" s="49" t="s">
        <v>47</v>
      </c>
      <c r="K38" s="50" t="s">
        <v>21</v>
      </c>
      <c r="L38" s="19"/>
      <c r="M38" s="91" t="s">
        <v>21</v>
      </c>
      <c r="N38" s="92" t="s">
        <v>47</v>
      </c>
      <c r="O38" s="92" t="s">
        <v>85</v>
      </c>
      <c r="P38" s="93" t="s">
        <v>87</v>
      </c>
    </row>
    <row r="39" spans="10:16" ht="12.75">
      <c r="J39" s="59"/>
      <c r="K39" s="61" t="e">
        <f aca="true" t="shared" si="14" ref="K39:K46">LOG10(J39)*(64)</f>
        <v>#NUM!</v>
      </c>
      <c r="L39" s="19"/>
      <c r="M39" s="59">
        <f>N7</f>
        <v>0</v>
      </c>
      <c r="N39" s="61">
        <f>10^(4*(M39/256))</f>
        <v>1</v>
      </c>
      <c r="O39" s="61">
        <f>P7</f>
        <v>8.419733321887385</v>
      </c>
      <c r="P39" s="107">
        <f>O39/N39</f>
        <v>8.419733321887385</v>
      </c>
    </row>
    <row r="40" spans="10:16" ht="12.75">
      <c r="J40" s="58"/>
      <c r="K40" s="61" t="e">
        <f t="shared" si="14"/>
        <v>#NUM!</v>
      </c>
      <c r="L40" s="19"/>
      <c r="M40" s="59">
        <f>N8</f>
        <v>0</v>
      </c>
      <c r="N40" s="61">
        <f>10^(4*(M40/256))</f>
        <v>1</v>
      </c>
      <c r="O40" s="61">
        <f>P8</f>
        <v>8.419733321887385</v>
      </c>
      <c r="P40" s="107">
        <f>O40/N40</f>
        <v>8.419733321887385</v>
      </c>
    </row>
    <row r="41" spans="10:16" ht="12.75">
      <c r="J41" s="58"/>
      <c r="K41" s="61" t="e">
        <f t="shared" si="14"/>
        <v>#NUM!</v>
      </c>
      <c r="L41" s="19"/>
      <c r="M41" s="59">
        <f>N9</f>
        <v>0</v>
      </c>
      <c r="N41" s="61">
        <f>10^(4*(M41/256))</f>
        <v>1</v>
      </c>
      <c r="O41" s="61">
        <f>P9</f>
        <v>8.419733321887385</v>
      </c>
      <c r="P41" s="107">
        <f>O41/N41</f>
        <v>8.419733321887385</v>
      </c>
    </row>
    <row r="42" spans="10:16" ht="12.75">
      <c r="J42" s="58"/>
      <c r="K42" s="61" t="e">
        <f t="shared" si="14"/>
        <v>#NUM!</v>
      </c>
      <c r="L42" s="19"/>
      <c r="M42" s="59">
        <f>N10</f>
        <v>0</v>
      </c>
      <c r="N42" s="61">
        <f>10^(4*(M42/256))</f>
        <v>1</v>
      </c>
      <c r="O42" s="61">
        <f>P10</f>
        <v>8.419733321887385</v>
      </c>
      <c r="P42" s="107">
        <f>O42/N42</f>
        <v>8.419733321887385</v>
      </c>
    </row>
    <row r="43" spans="10:16" ht="12.75">
      <c r="J43" s="58"/>
      <c r="K43" s="61" t="e">
        <f t="shared" si="14"/>
        <v>#NUM!</v>
      </c>
      <c r="L43" s="19"/>
      <c r="M43" s="59">
        <f>N11</f>
        <v>0</v>
      </c>
      <c r="N43" s="61">
        <f>10^(4*(M43/256))</f>
        <v>1</v>
      </c>
      <c r="O43" s="61">
        <f>P11</f>
        <v>8.419733321887385</v>
      </c>
      <c r="P43" s="107">
        <f>O43/N43</f>
        <v>8.419733321887385</v>
      </c>
    </row>
    <row r="44" spans="2:12" ht="13.5" thickBot="1">
      <c r="B44" s="5"/>
      <c r="C44" s="5"/>
      <c r="D44" s="5"/>
      <c r="E44" s="11" t="s">
        <v>3</v>
      </c>
      <c r="F44" s="13"/>
      <c r="G44" s="11" t="s">
        <v>7</v>
      </c>
      <c r="H44" s="12"/>
      <c r="J44" s="58"/>
      <c r="K44" s="61" t="e">
        <f t="shared" si="14"/>
        <v>#NUM!</v>
      </c>
      <c r="L44" s="19"/>
    </row>
    <row r="45" spans="2:15" ht="13.5" thickBot="1">
      <c r="B45" s="13"/>
      <c r="C45" s="13"/>
      <c r="D45" s="13"/>
      <c r="E45" s="114"/>
      <c r="F45" s="13"/>
      <c r="G45" s="114"/>
      <c r="H45" s="12"/>
      <c r="J45" s="58"/>
      <c r="K45" s="61" t="e">
        <f t="shared" si="14"/>
        <v>#NUM!</v>
      </c>
      <c r="L45" s="19"/>
      <c r="M45" s="160" t="s">
        <v>73</v>
      </c>
      <c r="N45" s="161"/>
      <c r="O45" s="162"/>
    </row>
    <row r="46" spans="1:15" ht="15">
      <c r="A46" s="116" t="s">
        <v>102</v>
      </c>
      <c r="B46" s="15"/>
      <c r="C46" s="17"/>
      <c r="D46" s="15"/>
      <c r="E46" s="15"/>
      <c r="F46" s="17"/>
      <c r="G46" s="17"/>
      <c r="H46" s="12"/>
      <c r="J46" s="58"/>
      <c r="K46" s="61" t="e">
        <f t="shared" si="14"/>
        <v>#NUM!</v>
      </c>
      <c r="M46" s="153" t="s">
        <v>88</v>
      </c>
      <c r="N46" s="154"/>
      <c r="O46" s="164"/>
    </row>
    <row r="47" spans="1:16" ht="15">
      <c r="A47" s="115" t="s">
        <v>5</v>
      </c>
      <c r="B47" s="14"/>
      <c r="C47" s="14"/>
      <c r="D47" s="114" t="s">
        <v>6</v>
      </c>
      <c r="E47" s="13"/>
      <c r="F47" s="13"/>
      <c r="G47" s="114" t="s">
        <v>4</v>
      </c>
      <c r="H47" s="12"/>
      <c r="J47" s="19"/>
      <c r="K47" s="19"/>
      <c r="M47" s="156" t="s">
        <v>104</v>
      </c>
      <c r="N47" s="157"/>
      <c r="O47" s="168"/>
      <c r="P47" s="97"/>
    </row>
    <row r="48" spans="1:16" ht="15.75" thickBot="1">
      <c r="A48" s="33"/>
      <c r="B48" s="5"/>
      <c r="C48" s="5"/>
      <c r="D48" s="5"/>
      <c r="E48" s="5"/>
      <c r="F48" s="5"/>
      <c r="G48" s="5"/>
      <c r="H48" s="121"/>
      <c r="I48" s="17"/>
      <c r="J48" s="19"/>
      <c r="K48" s="19"/>
      <c r="M48" s="148"/>
      <c r="N48" s="149"/>
      <c r="O48" s="150"/>
      <c r="P48" s="97"/>
    </row>
    <row r="49" spans="1:16" ht="15" thickBot="1">
      <c r="A49" s="113" t="s">
        <v>8</v>
      </c>
      <c r="B49" s="5"/>
      <c r="C49" s="5"/>
      <c r="D49" s="5"/>
      <c r="E49" s="5"/>
      <c r="F49" s="5"/>
      <c r="G49" s="5"/>
      <c r="H49" s="121"/>
      <c r="I49" s="10"/>
      <c r="J49" s="43" t="s">
        <v>52</v>
      </c>
      <c r="K49" s="44"/>
      <c r="M49" s="98" t="s">
        <v>21</v>
      </c>
      <c r="N49" s="91" t="s">
        <v>47</v>
      </c>
      <c r="O49" s="99" t="s">
        <v>89</v>
      </c>
      <c r="P49" s="97"/>
    </row>
    <row r="50" spans="1:16" ht="15">
      <c r="A50" s="120"/>
      <c r="B50" s="118"/>
      <c r="C50" s="118"/>
      <c r="D50" s="118"/>
      <c r="E50" s="118"/>
      <c r="F50" s="118"/>
      <c r="G50" s="118"/>
      <c r="H50" s="119"/>
      <c r="I50" s="17"/>
      <c r="J50" s="45" t="s">
        <v>71</v>
      </c>
      <c r="K50" s="57"/>
      <c r="M50" s="108"/>
      <c r="N50" s="61">
        <f aca="true" t="shared" si="15" ref="N50:N55">10^(4*(M50/256))</f>
        <v>1</v>
      </c>
      <c r="O50" s="37">
        <f>P39*N50</f>
        <v>8.419733321887385</v>
      </c>
      <c r="P50" s="97"/>
    </row>
    <row r="51" spans="9:15" ht="15">
      <c r="I51" s="10"/>
      <c r="J51" s="47" t="s">
        <v>36</v>
      </c>
      <c r="K51" s="48"/>
      <c r="M51" s="109"/>
      <c r="N51" s="61">
        <f t="shared" si="15"/>
        <v>1</v>
      </c>
      <c r="O51" s="38">
        <f>P39*N51</f>
        <v>8.419733321887385</v>
      </c>
    </row>
    <row r="52" spans="9:15" ht="15">
      <c r="I52" s="17"/>
      <c r="J52" s="47" t="s">
        <v>25</v>
      </c>
      <c r="K52" s="48"/>
      <c r="M52" s="109"/>
      <c r="N52" s="61">
        <f t="shared" si="15"/>
        <v>1</v>
      </c>
      <c r="O52" s="38">
        <f>P39*N52</f>
        <v>8.419733321887385</v>
      </c>
    </row>
    <row r="53" spans="9:15" ht="15" thickBot="1">
      <c r="I53" s="17"/>
      <c r="J53" s="49" t="s">
        <v>72</v>
      </c>
      <c r="K53" s="50" t="s">
        <v>21</v>
      </c>
      <c r="M53" s="109"/>
      <c r="N53" s="61">
        <f t="shared" si="15"/>
        <v>1</v>
      </c>
      <c r="O53" s="38">
        <f>P39*N53</f>
        <v>8.419733321887385</v>
      </c>
    </row>
    <row r="54" spans="10:15" ht="12.75">
      <c r="J54" s="59"/>
      <c r="K54" s="61" t="e">
        <f aca="true" t="shared" si="16" ref="K54:K61">LOG10(J54)*(256/LOG10(262144))</f>
        <v>#NUM!</v>
      </c>
      <c r="M54" s="109"/>
      <c r="N54" s="61">
        <f t="shared" si="15"/>
        <v>1</v>
      </c>
      <c r="O54" s="38">
        <f>P39*N54</f>
        <v>8.419733321887385</v>
      </c>
    </row>
    <row r="55" spans="10:15" ht="12.75">
      <c r="J55" s="58"/>
      <c r="K55" s="61" t="e">
        <f t="shared" si="16"/>
        <v>#NUM!</v>
      </c>
      <c r="M55" s="109"/>
      <c r="N55" s="61">
        <f t="shared" si="15"/>
        <v>1</v>
      </c>
      <c r="O55" s="38">
        <f>P39*N55</f>
        <v>8.419733321887385</v>
      </c>
    </row>
    <row r="56" spans="10:11" ht="12.75">
      <c r="J56" s="58"/>
      <c r="K56" s="61" t="e">
        <f t="shared" si="16"/>
        <v>#NUM!</v>
      </c>
    </row>
    <row r="57" spans="10:11" ht="12.75">
      <c r="J57" s="58"/>
      <c r="K57" s="61" t="e">
        <f t="shared" si="16"/>
        <v>#NUM!</v>
      </c>
    </row>
    <row r="58" spans="10:11" ht="12.75">
      <c r="J58" s="58"/>
      <c r="K58" s="61" t="e">
        <f t="shared" si="16"/>
        <v>#NUM!</v>
      </c>
    </row>
    <row r="59" spans="10:11" ht="12.75">
      <c r="J59" s="58"/>
      <c r="K59" s="61" t="e">
        <f t="shared" si="16"/>
        <v>#NUM!</v>
      </c>
    </row>
    <row r="60" spans="10:11" ht="12.75">
      <c r="J60" s="58"/>
      <c r="K60" s="61" t="e">
        <f t="shared" si="16"/>
        <v>#NUM!</v>
      </c>
    </row>
    <row r="61" spans="10:11" ht="12.75">
      <c r="J61" s="58"/>
      <c r="K61" s="61" t="e">
        <f t="shared" si="16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AA5:AD5"/>
    <mergeCell ref="AA6:AD6"/>
    <mergeCell ref="M46:O46"/>
    <mergeCell ref="M47:O47"/>
    <mergeCell ref="E12:F12"/>
    <mergeCell ref="M4:P4"/>
    <mergeCell ref="M5:P5"/>
    <mergeCell ref="M34:P34"/>
    <mergeCell ref="M48:O48"/>
    <mergeCell ref="V12:W12"/>
    <mergeCell ref="M35:P35"/>
    <mergeCell ref="M36:P36"/>
    <mergeCell ref="M37:P37"/>
    <mergeCell ref="M45:O4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selection activeCell="AB22" sqref="AB22"/>
    </sheetView>
  </sheetViews>
  <sheetFormatPr defaultColWidth="8.8515625" defaultRowHeight="12.75"/>
  <cols>
    <col min="1" max="1" width="9.00390625" style="0" customWidth="1"/>
    <col min="2" max="3" width="8.57421875" style="0" customWidth="1"/>
    <col min="4" max="4" width="12.8515625" style="0" customWidth="1"/>
    <col min="5" max="5" width="11.7109375" style="0" customWidth="1"/>
    <col min="6" max="6" width="8.28125" style="0" customWidth="1"/>
    <col min="7" max="7" width="10.57421875" style="0" customWidth="1"/>
    <col min="8" max="8" width="12.8515625" style="0" customWidth="1"/>
    <col min="9" max="9" width="1.421875" style="0" customWidth="1"/>
    <col min="10" max="10" width="11.421875" style="0" customWidth="1"/>
    <col min="11" max="11" width="9.140625" style="0" customWidth="1"/>
    <col min="12" max="12" width="1.2851562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68" t="s">
        <v>27</v>
      </c>
      <c r="C1" s="25"/>
      <c r="D1" s="25"/>
      <c r="E1" s="25"/>
      <c r="F1" s="25"/>
      <c r="G1" s="24"/>
      <c r="J1" s="19"/>
      <c r="K1" s="19"/>
      <c r="L1" s="19"/>
      <c r="M1" s="19"/>
      <c r="N1" s="19"/>
      <c r="O1" s="19"/>
      <c r="P1" s="19"/>
    </row>
    <row r="2" spans="10:16" ht="12.75">
      <c r="J2" s="19"/>
      <c r="K2" s="19"/>
      <c r="L2" s="19"/>
      <c r="M2" s="19"/>
      <c r="N2" s="19"/>
      <c r="O2" s="19"/>
      <c r="P2" s="19"/>
    </row>
    <row r="3" spans="2:18" ht="28.5" thickBot="1">
      <c r="B3" s="64" t="s">
        <v>9</v>
      </c>
      <c r="C3" s="10"/>
      <c r="D3" s="10"/>
      <c r="E3" s="10"/>
      <c r="F3" s="10"/>
      <c r="J3" s="19"/>
      <c r="K3" s="19"/>
      <c r="L3" s="19"/>
      <c r="M3" s="19"/>
      <c r="N3" s="19"/>
      <c r="O3" s="19"/>
      <c r="P3" s="19"/>
      <c r="R3" s="64" t="s">
        <v>60</v>
      </c>
    </row>
    <row r="4" spans="2:16" ht="17.25" customHeight="1" thickBot="1">
      <c r="B4" s="6"/>
      <c r="J4" s="43" t="s">
        <v>34</v>
      </c>
      <c r="K4" s="44"/>
      <c r="L4" s="19"/>
      <c r="M4" s="163" t="s">
        <v>32</v>
      </c>
      <c r="N4" s="154"/>
      <c r="O4" s="154"/>
      <c r="P4" s="164"/>
    </row>
    <row r="5" spans="2:30" ht="15.75" thickBot="1">
      <c r="B5" s="2" t="s">
        <v>12</v>
      </c>
      <c r="C5" s="8" t="s">
        <v>11</v>
      </c>
      <c r="D5" s="3" t="s">
        <v>122</v>
      </c>
      <c r="E5" s="131" t="s">
        <v>123</v>
      </c>
      <c r="F5" s="3" t="s">
        <v>13</v>
      </c>
      <c r="G5" s="7" t="s">
        <v>10</v>
      </c>
      <c r="H5" s="132" t="s">
        <v>124</v>
      </c>
      <c r="J5" s="45" t="s">
        <v>35</v>
      </c>
      <c r="K5" s="46"/>
      <c r="L5" s="19"/>
      <c r="M5" s="165" t="s">
        <v>66</v>
      </c>
      <c r="N5" s="166"/>
      <c r="O5" s="166"/>
      <c r="P5" s="167"/>
      <c r="S5" s="2" t="s">
        <v>12</v>
      </c>
      <c r="T5" s="8" t="s">
        <v>11</v>
      </c>
      <c r="U5" s="3" t="s">
        <v>122</v>
      </c>
      <c r="V5" s="131" t="s">
        <v>123</v>
      </c>
      <c r="W5" s="3" t="s">
        <v>13</v>
      </c>
      <c r="X5" s="7" t="s">
        <v>10</v>
      </c>
      <c r="Y5" s="132" t="s">
        <v>124</v>
      </c>
      <c r="AA5" s="163" t="s">
        <v>32</v>
      </c>
      <c r="AB5" s="154"/>
      <c r="AC5" s="154"/>
      <c r="AD5" s="164"/>
    </row>
    <row r="6" spans="2:30" ht="15.75" thickBot="1">
      <c r="B6" s="9">
        <v>1</v>
      </c>
      <c r="C6" s="112">
        <v>65.208355565812</v>
      </c>
      <c r="D6" s="60"/>
      <c r="E6" s="16"/>
      <c r="F6" s="16">
        <f aca="true" t="shared" si="0" ref="F6:F11">H$13*C6+H$14</f>
        <v>0.12796054598529638</v>
      </c>
      <c r="G6" s="70"/>
      <c r="H6" s="38">
        <f aca="true" t="shared" si="1" ref="H6:H11">10^F6</f>
        <v>1.342642981549361</v>
      </c>
      <c r="I6" s="28"/>
      <c r="J6" s="47" t="s">
        <v>36</v>
      </c>
      <c r="K6" s="48"/>
      <c r="L6" s="19"/>
      <c r="M6" s="20" t="s">
        <v>51</v>
      </c>
      <c r="N6" s="20" t="s">
        <v>22</v>
      </c>
      <c r="O6" s="20" t="s">
        <v>23</v>
      </c>
      <c r="P6" s="133" t="s">
        <v>126</v>
      </c>
      <c r="Q6" s="19"/>
      <c r="S6" s="9">
        <v>1</v>
      </c>
      <c r="T6" s="72">
        <f aca="true" t="shared" si="2" ref="T6:T11">M50</f>
        <v>0</v>
      </c>
      <c r="U6" s="103">
        <f aca="true" t="shared" si="3" ref="U6:U11">O50</f>
        <v>0.012735836505356816</v>
      </c>
      <c r="V6" s="16">
        <f aca="true" t="shared" si="4" ref="V6:V11">LOG10(U6)</f>
        <v>-1.894972524769496</v>
      </c>
      <c r="W6" s="16" t="e">
        <f aca="true" t="shared" si="5" ref="W6:W11">Y$13*T6+Y$14</f>
        <v>#DIV/0!</v>
      </c>
      <c r="X6" s="70" t="e">
        <f aca="true" t="shared" si="6" ref="X6:X11">((ABS(W6-V6))/W6)*10</f>
        <v>#DIV/0!</v>
      </c>
      <c r="Y6" s="38" t="e">
        <f aca="true" t="shared" si="7" ref="Y6:Y11">10^W6</f>
        <v>#DIV/0!</v>
      </c>
      <c r="AA6" s="165" t="s">
        <v>61</v>
      </c>
      <c r="AB6" s="183"/>
      <c r="AC6" s="183"/>
      <c r="AD6" s="184"/>
    </row>
    <row r="7" spans="2:30" ht="15">
      <c r="B7" s="9">
        <v>2</v>
      </c>
      <c r="C7" s="112">
        <v>148.19498919605886</v>
      </c>
      <c r="D7" s="103">
        <v>643.3194148304176</v>
      </c>
      <c r="E7" s="16">
        <f>LOG10(D7)</f>
        <v>2.808426658234636</v>
      </c>
      <c r="F7" s="16">
        <f t="shared" si="0"/>
        <v>2.702422118349404</v>
      </c>
      <c r="G7" s="70">
        <f>((ABS(F7-E7))/F7)*10</f>
        <v>0.39225752026473915</v>
      </c>
      <c r="H7" s="38">
        <f t="shared" si="1"/>
        <v>503.9902308698291</v>
      </c>
      <c r="I7" s="29"/>
      <c r="J7" s="47" t="s">
        <v>25</v>
      </c>
      <c r="K7" s="48"/>
      <c r="L7" s="19"/>
      <c r="M7" s="71"/>
      <c r="N7" s="112"/>
      <c r="O7" s="21">
        <f aca="true" t="shared" si="8" ref="O7:O18">H$13*N7+H$14</f>
        <v>-1.894972524769496</v>
      </c>
      <c r="P7" s="63">
        <f aca="true" t="shared" si="9" ref="P7:P18">10^O7</f>
        <v>0.012735836505356816</v>
      </c>
      <c r="Q7" s="19"/>
      <c r="S7" s="9">
        <v>2</v>
      </c>
      <c r="T7" s="72">
        <f t="shared" si="2"/>
        <v>0</v>
      </c>
      <c r="U7" s="103">
        <f t="shared" si="3"/>
        <v>0.012735836505356816</v>
      </c>
      <c r="V7" s="16">
        <f t="shared" si="4"/>
        <v>-1.894972524769496</v>
      </c>
      <c r="W7" s="16" t="e">
        <f t="shared" si="5"/>
        <v>#DIV/0!</v>
      </c>
      <c r="X7" s="70" t="e">
        <f t="shared" si="6"/>
        <v>#DIV/0!</v>
      </c>
      <c r="Y7" s="38" t="e">
        <f t="shared" si="7"/>
        <v>#DIV/0!</v>
      </c>
      <c r="AA7" s="20" t="s">
        <v>51</v>
      </c>
      <c r="AB7" s="104" t="s">
        <v>22</v>
      </c>
      <c r="AC7" s="104" t="s">
        <v>23</v>
      </c>
      <c r="AD7" s="137" t="s">
        <v>126</v>
      </c>
    </row>
    <row r="8" spans="2:30" ht="13.5" thickBot="1">
      <c r="B8" s="9">
        <v>3</v>
      </c>
      <c r="C8" s="112">
        <v>169.15457050155956</v>
      </c>
      <c r="D8" s="103">
        <v>1682.8503846672745</v>
      </c>
      <c r="E8" s="16">
        <f>LOG10(D8)</f>
        <v>3.2260455063491156</v>
      </c>
      <c r="F8" s="16">
        <f t="shared" si="0"/>
        <v>3.3526429344421973</v>
      </c>
      <c r="G8" s="70">
        <f>((ABS(F8-E8))/F8)*10</f>
        <v>0.3776048644862463</v>
      </c>
      <c r="H8" s="38">
        <f t="shared" si="1"/>
        <v>2252.386597354308</v>
      </c>
      <c r="I8" s="30"/>
      <c r="J8" s="49" t="s">
        <v>20</v>
      </c>
      <c r="K8" s="50" t="s">
        <v>21</v>
      </c>
      <c r="L8" s="19"/>
      <c r="M8" s="71"/>
      <c r="N8" s="112"/>
      <c r="O8" s="21">
        <f t="shared" si="8"/>
        <v>-1.894972524769496</v>
      </c>
      <c r="P8" s="63">
        <f t="shared" si="9"/>
        <v>0.012735836505356816</v>
      </c>
      <c r="Q8" s="19"/>
      <c r="S8" s="9">
        <v>3</v>
      </c>
      <c r="T8" s="72">
        <f t="shared" si="2"/>
        <v>0</v>
      </c>
      <c r="U8" s="103">
        <f t="shared" si="3"/>
        <v>0.012735836505356816</v>
      </c>
      <c r="V8" s="16">
        <f t="shared" si="4"/>
        <v>-1.894972524769496</v>
      </c>
      <c r="W8" s="16" t="e">
        <f t="shared" si="5"/>
        <v>#DIV/0!</v>
      </c>
      <c r="X8" s="70" t="e">
        <f t="shared" si="6"/>
        <v>#DIV/0!</v>
      </c>
      <c r="Y8" s="38" t="e">
        <f t="shared" si="7"/>
        <v>#DIV/0!</v>
      </c>
      <c r="AA8" s="105"/>
      <c r="AB8" s="51">
        <v>200</v>
      </c>
      <c r="AC8" s="106" t="e">
        <f aca="true" t="shared" si="10" ref="AC8:AC19">Y$13*AB8+Y$14</f>
        <v>#DIV/0!</v>
      </c>
      <c r="AD8" s="63" t="e">
        <f aca="true" t="shared" si="11" ref="AD8:AD19">10^AC8</f>
        <v>#DIV/0!</v>
      </c>
    </row>
    <row r="9" spans="2:30" ht="12.75">
      <c r="B9" s="9">
        <v>4</v>
      </c>
      <c r="C9" s="112">
        <v>182.83587080572113</v>
      </c>
      <c r="D9" s="103">
        <v>4905.432544653989</v>
      </c>
      <c r="E9" s="16">
        <f>LOG10(D9)</f>
        <v>3.6906773080409603</v>
      </c>
      <c r="F9" s="16">
        <f t="shared" si="0"/>
        <v>3.7770725124628153</v>
      </c>
      <c r="G9" s="70">
        <f>((ABS(F9-E9))/F9)*10</f>
        <v>0.22873589039338185</v>
      </c>
      <c r="H9" s="38">
        <f t="shared" si="1"/>
        <v>5985.115178617062</v>
      </c>
      <c r="I9" s="30"/>
      <c r="J9" s="51"/>
      <c r="K9" s="52">
        <f aca="true" t="shared" si="12" ref="K9:K16">J9/4</f>
        <v>0</v>
      </c>
      <c r="L9" s="19"/>
      <c r="M9" s="71"/>
      <c r="N9" s="112"/>
      <c r="O9" s="21">
        <f t="shared" si="8"/>
        <v>-1.894972524769496</v>
      </c>
      <c r="P9" s="63">
        <f t="shared" si="9"/>
        <v>0.012735836505356816</v>
      </c>
      <c r="Q9" s="19"/>
      <c r="S9" s="9">
        <v>4</v>
      </c>
      <c r="T9" s="72">
        <f t="shared" si="2"/>
        <v>0</v>
      </c>
      <c r="U9" s="103">
        <f t="shared" si="3"/>
        <v>0.012735836505356816</v>
      </c>
      <c r="V9" s="16">
        <f t="shared" si="4"/>
        <v>-1.894972524769496</v>
      </c>
      <c r="W9" s="16" t="e">
        <f t="shared" si="5"/>
        <v>#DIV/0!</v>
      </c>
      <c r="X9" s="70" t="e">
        <f t="shared" si="6"/>
        <v>#DIV/0!</v>
      </c>
      <c r="Y9" s="38" t="e">
        <f t="shared" si="7"/>
        <v>#DIV/0!</v>
      </c>
      <c r="AA9" s="105"/>
      <c r="AB9" s="51"/>
      <c r="AC9" s="106" t="e">
        <f t="shared" si="10"/>
        <v>#DIV/0!</v>
      </c>
      <c r="AD9" s="63" t="e">
        <f t="shared" si="11"/>
        <v>#DIV/0!</v>
      </c>
    </row>
    <row r="10" spans="2:30" ht="12.75">
      <c r="B10" s="9">
        <v>5</v>
      </c>
      <c r="C10" s="112">
        <v>194.34354611105437</v>
      </c>
      <c r="D10" s="103">
        <v>15637.527875948745</v>
      </c>
      <c r="E10" s="16">
        <f>LOG10(D10)</f>
        <v>4.194168096889162</v>
      </c>
      <c r="F10" s="16">
        <f t="shared" si="0"/>
        <v>4.134070580282087</v>
      </c>
      <c r="G10" s="70">
        <f>((ABS(F10-E10))/F10)*10</f>
        <v>0.14537128827387957</v>
      </c>
      <c r="H10" s="38">
        <f t="shared" si="1"/>
        <v>13616.659584949804</v>
      </c>
      <c r="I10" s="30"/>
      <c r="J10" s="51"/>
      <c r="K10" s="52">
        <f t="shared" si="12"/>
        <v>0</v>
      </c>
      <c r="L10" s="19"/>
      <c r="M10" s="71"/>
      <c r="N10" s="112"/>
      <c r="O10" s="21">
        <f t="shared" si="8"/>
        <v>-1.894972524769496</v>
      </c>
      <c r="P10" s="63">
        <f t="shared" si="9"/>
        <v>0.012735836505356816</v>
      </c>
      <c r="Q10" s="19"/>
      <c r="S10" s="9">
        <v>5</v>
      </c>
      <c r="T10" s="72">
        <f t="shared" si="2"/>
        <v>0</v>
      </c>
      <c r="U10" s="103">
        <f t="shared" si="3"/>
        <v>0.012735836505356816</v>
      </c>
      <c r="V10" s="16">
        <f t="shared" si="4"/>
        <v>-1.894972524769496</v>
      </c>
      <c r="W10" s="16" t="e">
        <f t="shared" si="5"/>
        <v>#DIV/0!</v>
      </c>
      <c r="X10" s="70" t="e">
        <f t="shared" si="6"/>
        <v>#DIV/0!</v>
      </c>
      <c r="Y10" s="38" t="e">
        <f t="shared" si="7"/>
        <v>#DIV/0!</v>
      </c>
      <c r="AA10" s="105"/>
      <c r="AB10" s="51"/>
      <c r="AC10" s="106" t="e">
        <f t="shared" si="10"/>
        <v>#DIV/0!</v>
      </c>
      <c r="AD10" s="63" t="e">
        <f t="shared" si="11"/>
        <v>#DIV/0!</v>
      </c>
    </row>
    <row r="11" spans="2:30" ht="13.5" thickBot="1">
      <c r="B11" s="9">
        <v>6</v>
      </c>
      <c r="C11" s="112">
        <v>209.46148906218164</v>
      </c>
      <c r="D11" s="138">
        <v>44664.156026962504</v>
      </c>
      <c r="E11" s="16">
        <f>LOG10(D11)</f>
        <v>4.649959131982139</v>
      </c>
      <c r="F11" s="16">
        <f t="shared" si="0"/>
        <v>4.603068555959512</v>
      </c>
      <c r="G11" s="70">
        <f>((ABS(F11-E11))/F11)*10</f>
        <v>0.10186808093900503</v>
      </c>
      <c r="H11" s="38">
        <f t="shared" si="1"/>
        <v>40093.000181074385</v>
      </c>
      <c r="I11" s="30"/>
      <c r="J11" s="51"/>
      <c r="K11" s="52">
        <f t="shared" si="12"/>
        <v>0</v>
      </c>
      <c r="L11" s="19"/>
      <c r="M11" s="71"/>
      <c r="N11" s="112"/>
      <c r="O11" s="21">
        <f t="shared" si="8"/>
        <v>-1.894972524769496</v>
      </c>
      <c r="P11" s="63">
        <f t="shared" si="9"/>
        <v>0.012735836505356816</v>
      </c>
      <c r="Q11" s="19"/>
      <c r="S11" s="9">
        <v>6</v>
      </c>
      <c r="T11" s="72">
        <f t="shared" si="2"/>
        <v>0</v>
      </c>
      <c r="U11" s="103">
        <f t="shared" si="3"/>
        <v>0.012735836505356816</v>
      </c>
      <c r="V11" s="16">
        <f t="shared" si="4"/>
        <v>-1.894972524769496</v>
      </c>
      <c r="W11" s="16" t="e">
        <f t="shared" si="5"/>
        <v>#DIV/0!</v>
      </c>
      <c r="X11" s="70" t="e">
        <f t="shared" si="6"/>
        <v>#DIV/0!</v>
      </c>
      <c r="Y11" s="38" t="e">
        <f t="shared" si="7"/>
        <v>#DIV/0!</v>
      </c>
      <c r="AA11" s="105"/>
      <c r="AB11" s="51"/>
      <c r="AC11" s="106" t="e">
        <f t="shared" si="10"/>
        <v>#DIV/0!</v>
      </c>
      <c r="AD11" s="63" t="e">
        <f t="shared" si="11"/>
        <v>#DIV/0!</v>
      </c>
    </row>
    <row r="12" spans="5:30" ht="13.5" thickBot="1">
      <c r="E12" s="151" t="s">
        <v>50</v>
      </c>
      <c r="F12" s="152"/>
      <c r="G12" s="90">
        <f>AVERAGE(G7:G11)</f>
        <v>0.2491675288714504</v>
      </c>
      <c r="I12" s="31"/>
      <c r="J12" s="51"/>
      <c r="K12" s="52">
        <f t="shared" si="12"/>
        <v>0</v>
      </c>
      <c r="L12" s="19"/>
      <c r="M12" s="71"/>
      <c r="N12" s="112"/>
      <c r="O12" s="21">
        <f t="shared" si="8"/>
        <v>-1.894972524769496</v>
      </c>
      <c r="P12" s="63">
        <f t="shared" si="9"/>
        <v>0.012735836505356816</v>
      </c>
      <c r="Q12" s="19"/>
      <c r="V12" s="151" t="s">
        <v>50</v>
      </c>
      <c r="W12" s="152"/>
      <c r="X12" s="90" t="e">
        <f>AVERAGE(X6:X11)</f>
        <v>#DIV/0!</v>
      </c>
      <c r="AA12" s="105"/>
      <c r="AB12" s="51"/>
      <c r="AC12" s="106" t="e">
        <f t="shared" si="10"/>
        <v>#DIV/0!</v>
      </c>
      <c r="AD12" s="63" t="e">
        <f t="shared" si="11"/>
        <v>#DIV/0!</v>
      </c>
    </row>
    <row r="13" spans="7:30" ht="12.75">
      <c r="G13" s="79" t="s">
        <v>28</v>
      </c>
      <c r="H13" s="74">
        <f>SLOPE(E7:E11,C7:C11)</f>
        <v>0.03102260520452985</v>
      </c>
      <c r="J13" s="51"/>
      <c r="K13" s="52">
        <f t="shared" si="12"/>
        <v>0</v>
      </c>
      <c r="L13" s="19"/>
      <c r="M13" s="71"/>
      <c r="N13" s="112"/>
      <c r="O13" s="21">
        <f t="shared" si="8"/>
        <v>-1.894972524769496</v>
      </c>
      <c r="P13" s="63">
        <f t="shared" si="9"/>
        <v>0.012735836505356816</v>
      </c>
      <c r="Q13" s="19"/>
      <c r="X13" s="79" t="s">
        <v>28</v>
      </c>
      <c r="Y13" s="74" t="e">
        <f>SLOPE(V6:V11,T6:T11)</f>
        <v>#DIV/0!</v>
      </c>
      <c r="AA13" s="105"/>
      <c r="AB13" s="51"/>
      <c r="AC13" s="106" t="e">
        <f t="shared" si="10"/>
        <v>#DIV/0!</v>
      </c>
      <c r="AD13" s="63" t="e">
        <f t="shared" si="11"/>
        <v>#DIV/0!</v>
      </c>
    </row>
    <row r="14" spans="7:30" ht="12.75">
      <c r="G14" s="80" t="s">
        <v>29</v>
      </c>
      <c r="H14" s="76">
        <f>INTERCEPT(E7:E11,C7:C11)</f>
        <v>-1.894972524769496</v>
      </c>
      <c r="I14" s="27"/>
      <c r="J14" s="51"/>
      <c r="K14" s="52">
        <f t="shared" si="12"/>
        <v>0</v>
      </c>
      <c r="L14" s="19"/>
      <c r="M14" s="71"/>
      <c r="N14" s="51"/>
      <c r="O14" s="21">
        <f t="shared" si="8"/>
        <v>-1.894972524769496</v>
      </c>
      <c r="P14" s="63">
        <f t="shared" si="9"/>
        <v>0.012735836505356816</v>
      </c>
      <c r="Q14" s="19"/>
      <c r="X14" s="80" t="s">
        <v>29</v>
      </c>
      <c r="Y14" s="76" t="e">
        <f>INTERCEPT(V6:V11,T6:T11)</f>
        <v>#DIV/0!</v>
      </c>
      <c r="AA14" s="105"/>
      <c r="AB14" s="51"/>
      <c r="AC14" s="106" t="e">
        <f t="shared" si="10"/>
        <v>#DIV/0!</v>
      </c>
      <c r="AD14" s="63" t="e">
        <f t="shared" si="11"/>
        <v>#DIV/0!</v>
      </c>
    </row>
    <row r="15" spans="7:30" ht="13.5" thickBot="1">
      <c r="G15" s="81" t="s">
        <v>30</v>
      </c>
      <c r="H15" s="78">
        <f>RSQ(E7:E11,C7:C11)</f>
        <v>0.981278032596047</v>
      </c>
      <c r="I15" s="27"/>
      <c r="J15" s="51"/>
      <c r="K15" s="52">
        <f t="shared" si="12"/>
        <v>0</v>
      </c>
      <c r="L15" s="19"/>
      <c r="M15" s="71"/>
      <c r="N15" s="51"/>
      <c r="O15" s="21">
        <f t="shared" si="8"/>
        <v>-1.894972524769496</v>
      </c>
      <c r="P15" s="63">
        <f t="shared" si="9"/>
        <v>0.012735836505356816</v>
      </c>
      <c r="Q15" s="19"/>
      <c r="X15" s="81" t="s">
        <v>30</v>
      </c>
      <c r="Y15" s="78" t="e">
        <f>RSQ(V6:V11,T6:T11)</f>
        <v>#DIV/0!</v>
      </c>
      <c r="AA15" s="105"/>
      <c r="AB15" s="51"/>
      <c r="AC15" s="106" t="e">
        <f t="shared" si="10"/>
        <v>#DIV/0!</v>
      </c>
      <c r="AD15" s="63" t="e">
        <f t="shared" si="11"/>
        <v>#DIV/0!</v>
      </c>
    </row>
    <row r="16" spans="9:30" ht="12.75">
      <c r="I16" s="27"/>
      <c r="J16" s="51"/>
      <c r="K16" s="52">
        <f t="shared" si="12"/>
        <v>0</v>
      </c>
      <c r="L16" s="19"/>
      <c r="M16" s="71"/>
      <c r="N16" s="51"/>
      <c r="O16" s="21">
        <f t="shared" si="8"/>
        <v>-1.894972524769496</v>
      </c>
      <c r="P16" s="63">
        <f t="shared" si="9"/>
        <v>0.012735836505356816</v>
      </c>
      <c r="Q16" s="19"/>
      <c r="AA16" s="105"/>
      <c r="AB16" s="51"/>
      <c r="AC16" s="106" t="e">
        <f t="shared" si="10"/>
        <v>#DIV/0!</v>
      </c>
      <c r="AD16" s="63" t="e">
        <f t="shared" si="11"/>
        <v>#DIV/0!</v>
      </c>
    </row>
    <row r="17" spans="12:30" ht="12.75">
      <c r="L17" s="19"/>
      <c r="M17" s="71"/>
      <c r="N17" s="51"/>
      <c r="O17" s="21">
        <f t="shared" si="8"/>
        <v>-1.894972524769496</v>
      </c>
      <c r="P17" s="63">
        <f t="shared" si="9"/>
        <v>0.012735836505356816</v>
      </c>
      <c r="Q17" s="19"/>
      <c r="AA17" s="105"/>
      <c r="AB17" s="51"/>
      <c r="AC17" s="106" t="e">
        <f t="shared" si="10"/>
        <v>#DIV/0!</v>
      </c>
      <c r="AD17" s="63" t="e">
        <f t="shared" si="11"/>
        <v>#DIV/0!</v>
      </c>
    </row>
    <row r="18" spans="12:30" ht="13.5" thickBot="1">
      <c r="L18" s="19"/>
      <c r="M18" s="71"/>
      <c r="N18" s="51"/>
      <c r="O18" s="21">
        <f t="shared" si="8"/>
        <v>-1.894972524769496</v>
      </c>
      <c r="P18" s="63">
        <f t="shared" si="9"/>
        <v>0.012735836505356816</v>
      </c>
      <c r="Q18" s="19"/>
      <c r="AA18" s="105"/>
      <c r="AB18" s="51"/>
      <c r="AC18" s="106" t="e">
        <f t="shared" si="10"/>
        <v>#DIV/0!</v>
      </c>
      <c r="AD18" s="63" t="e">
        <f t="shared" si="11"/>
        <v>#DIV/0!</v>
      </c>
    </row>
    <row r="19" spans="10:30" ht="13.5" thickBot="1">
      <c r="J19" s="43" t="s">
        <v>37</v>
      </c>
      <c r="K19" s="44"/>
      <c r="L19" s="19"/>
      <c r="M19" s="19"/>
      <c r="N19" s="19"/>
      <c r="O19" s="19"/>
      <c r="P19" s="19"/>
      <c r="AA19" s="105"/>
      <c r="AB19" s="51"/>
      <c r="AC19" s="106" t="e">
        <f t="shared" si="10"/>
        <v>#DIV/0!</v>
      </c>
      <c r="AD19" s="63" t="e">
        <f t="shared" si="11"/>
        <v>#DIV/0!</v>
      </c>
    </row>
    <row r="20" spans="10:16" ht="15">
      <c r="J20" s="53" t="s">
        <v>31</v>
      </c>
      <c r="K20" s="54"/>
      <c r="L20" s="19"/>
      <c r="M20" s="65" t="s">
        <v>33</v>
      </c>
      <c r="N20" s="66"/>
      <c r="O20" s="19"/>
      <c r="P20" s="19"/>
    </row>
    <row r="21" spans="10:16" ht="15">
      <c r="J21" s="47" t="s">
        <v>36</v>
      </c>
      <c r="K21" s="48"/>
      <c r="L21" s="19"/>
      <c r="M21" s="39" t="s">
        <v>41</v>
      </c>
      <c r="N21" s="40"/>
      <c r="O21" s="19"/>
      <c r="P21" s="19"/>
    </row>
    <row r="22" spans="10:16" ht="15">
      <c r="J22" s="47" t="s">
        <v>25</v>
      </c>
      <c r="K22" s="48"/>
      <c r="L22" s="19"/>
      <c r="M22" s="39" t="s">
        <v>42</v>
      </c>
      <c r="N22" s="40"/>
      <c r="O22" s="19"/>
      <c r="P22" s="19"/>
    </row>
    <row r="23" spans="10:16" ht="13.5" thickBot="1">
      <c r="J23" s="49" t="s">
        <v>20</v>
      </c>
      <c r="K23" s="50" t="s">
        <v>21</v>
      </c>
      <c r="L23" s="19"/>
      <c r="M23" s="39" t="s">
        <v>43</v>
      </c>
      <c r="N23" s="40"/>
      <c r="O23" s="19"/>
      <c r="P23" s="19"/>
    </row>
    <row r="24" spans="10:16" ht="12.75">
      <c r="J24" s="55"/>
      <c r="K24" s="56" t="e">
        <f aca="true" t="shared" si="13" ref="K24:K31">LOG10(J24*10)*(64)</f>
        <v>#NUM!</v>
      </c>
      <c r="L24" s="19"/>
      <c r="M24" s="39" t="s">
        <v>44</v>
      </c>
      <c r="N24" s="40"/>
      <c r="O24" s="19"/>
      <c r="P24" s="19"/>
    </row>
    <row r="25" spans="10:16" ht="12.75">
      <c r="J25" s="51"/>
      <c r="K25" s="56" t="e">
        <f t="shared" si="13"/>
        <v>#NUM!</v>
      </c>
      <c r="L25" s="19"/>
      <c r="M25" s="39" t="s">
        <v>40</v>
      </c>
      <c r="N25" s="40"/>
      <c r="O25" s="19"/>
      <c r="P25" s="19"/>
    </row>
    <row r="26" spans="10:16" ht="12.75">
      <c r="J26" s="51"/>
      <c r="K26" s="56" t="e">
        <f t="shared" si="13"/>
        <v>#NUM!</v>
      </c>
      <c r="L26" s="19"/>
      <c r="M26" s="67" t="s">
        <v>45</v>
      </c>
      <c r="N26" s="40"/>
      <c r="O26" s="19"/>
      <c r="P26" s="19"/>
    </row>
    <row r="27" spans="10:16" ht="12.75">
      <c r="J27" s="51"/>
      <c r="K27" s="56" t="e">
        <f t="shared" si="13"/>
        <v>#NUM!</v>
      </c>
      <c r="L27" s="19"/>
      <c r="M27" s="41" t="s">
        <v>46</v>
      </c>
      <c r="N27" s="42"/>
      <c r="O27" s="19"/>
      <c r="P27" s="19"/>
    </row>
    <row r="28" spans="10:16" ht="12.75">
      <c r="J28" s="51"/>
      <c r="K28" s="56" t="e">
        <f t="shared" si="13"/>
        <v>#NUM!</v>
      </c>
      <c r="L28" s="19"/>
      <c r="O28" s="19"/>
      <c r="P28" s="19"/>
    </row>
    <row r="29" spans="10:16" ht="12.75">
      <c r="J29" s="51"/>
      <c r="K29" s="56" t="e">
        <f t="shared" si="13"/>
        <v>#NUM!</v>
      </c>
      <c r="L29" s="19"/>
      <c r="O29" s="19"/>
      <c r="P29" s="19"/>
    </row>
    <row r="30" spans="10:16" ht="12.75">
      <c r="J30" s="51"/>
      <c r="K30" s="56" t="e">
        <f t="shared" si="13"/>
        <v>#NUM!</v>
      </c>
      <c r="L30" s="19"/>
      <c r="O30" s="19"/>
      <c r="P30" s="19"/>
    </row>
    <row r="31" spans="10:16" ht="12.75">
      <c r="J31" s="51"/>
      <c r="K31" s="56" t="e">
        <f t="shared" si="13"/>
        <v>#NUM!</v>
      </c>
      <c r="L31" s="19"/>
      <c r="O31" s="19"/>
      <c r="P31" s="19"/>
    </row>
    <row r="32" spans="12:16" ht="12.75">
      <c r="L32" s="19"/>
      <c r="M32" s="19"/>
      <c r="N32" s="19"/>
      <c r="O32" s="19"/>
      <c r="P32" s="19"/>
    </row>
    <row r="33" spans="12:16" ht="13.5" thickBot="1">
      <c r="L33" s="19"/>
      <c r="M33" s="19"/>
      <c r="N33" s="19"/>
      <c r="O33" s="19"/>
      <c r="P33" s="19"/>
    </row>
    <row r="34" spans="10:16" ht="13.5" thickBot="1">
      <c r="J34" s="43" t="s">
        <v>38</v>
      </c>
      <c r="K34" s="44"/>
      <c r="L34" s="19"/>
      <c r="M34" s="160" t="s">
        <v>57</v>
      </c>
      <c r="N34" s="161"/>
      <c r="O34" s="161"/>
      <c r="P34" s="169"/>
    </row>
    <row r="35" spans="10:16" ht="15">
      <c r="J35" s="45" t="s">
        <v>39</v>
      </c>
      <c r="K35" s="57"/>
      <c r="L35" s="19"/>
      <c r="M35" s="163" t="s">
        <v>53</v>
      </c>
      <c r="N35" s="170"/>
      <c r="O35" s="170"/>
      <c r="P35" s="178"/>
    </row>
    <row r="36" spans="10:16" ht="15">
      <c r="J36" s="47" t="s">
        <v>36</v>
      </c>
      <c r="K36" s="48"/>
      <c r="L36" s="19"/>
      <c r="M36" s="172" t="s">
        <v>125</v>
      </c>
      <c r="N36" s="173"/>
      <c r="O36" s="173"/>
      <c r="P36" s="179"/>
    </row>
    <row r="37" spans="10:16" ht="15.75" thickBot="1">
      <c r="J37" s="47" t="s">
        <v>25</v>
      </c>
      <c r="K37" s="48"/>
      <c r="L37" s="19"/>
      <c r="M37" s="172" t="s">
        <v>55</v>
      </c>
      <c r="N37" s="180"/>
      <c r="O37" s="180"/>
      <c r="P37" s="179"/>
    </row>
    <row r="38" spans="10:16" ht="15" thickBot="1">
      <c r="J38" s="49" t="s">
        <v>47</v>
      </c>
      <c r="K38" s="50" t="s">
        <v>21</v>
      </c>
      <c r="L38" s="19"/>
      <c r="M38" s="91" t="s">
        <v>21</v>
      </c>
      <c r="N38" s="92" t="s">
        <v>47</v>
      </c>
      <c r="O38" s="134" t="s">
        <v>126</v>
      </c>
      <c r="P38" s="135" t="s">
        <v>127</v>
      </c>
    </row>
    <row r="39" spans="10:16" ht="12.75">
      <c r="J39" s="55"/>
      <c r="K39" s="56" t="e">
        <f aca="true" t="shared" si="14" ref="K39:K46">LOG10(J39)*(64)</f>
        <v>#NUM!</v>
      </c>
      <c r="L39" s="19"/>
      <c r="M39" s="94">
        <f>N7</f>
        <v>0</v>
      </c>
      <c r="N39" s="95">
        <f>10^(4*(M39/256))</f>
        <v>1</v>
      </c>
      <c r="O39" s="95">
        <f>P7</f>
        <v>0.012735836505356816</v>
      </c>
      <c r="P39" s="96">
        <f>O39/N39</f>
        <v>0.012735836505356816</v>
      </c>
    </row>
    <row r="40" spans="10:16" ht="12.75">
      <c r="J40" s="51"/>
      <c r="K40" s="56" t="e">
        <f t="shared" si="14"/>
        <v>#NUM!</v>
      </c>
      <c r="L40" s="19"/>
      <c r="M40" s="94">
        <f>N8</f>
        <v>0</v>
      </c>
      <c r="N40" s="95">
        <f>10^(4*(M40/256))</f>
        <v>1</v>
      </c>
      <c r="O40" s="95">
        <f>P8</f>
        <v>0.012735836505356816</v>
      </c>
      <c r="P40" s="96">
        <f>O40/N40</f>
        <v>0.012735836505356816</v>
      </c>
    </row>
    <row r="41" spans="10:16" ht="12.75">
      <c r="J41" s="51"/>
      <c r="K41" s="56" t="e">
        <f t="shared" si="14"/>
        <v>#NUM!</v>
      </c>
      <c r="L41" s="19"/>
      <c r="M41" s="94">
        <f>N9</f>
        <v>0</v>
      </c>
      <c r="N41" s="95">
        <f>10^(4*(M41/256))</f>
        <v>1</v>
      </c>
      <c r="O41" s="95">
        <f>P9</f>
        <v>0.012735836505356816</v>
      </c>
      <c r="P41" s="96">
        <f>O41/N41</f>
        <v>0.012735836505356816</v>
      </c>
    </row>
    <row r="42" spans="10:16" ht="12.75">
      <c r="J42" s="51"/>
      <c r="K42" s="56" t="e">
        <f t="shared" si="14"/>
        <v>#NUM!</v>
      </c>
      <c r="L42" s="19"/>
      <c r="M42" s="94">
        <f>N10</f>
        <v>0</v>
      </c>
      <c r="N42" s="95">
        <f>10^(4*(M42/256))</f>
        <v>1</v>
      </c>
      <c r="O42" s="95">
        <f>P10</f>
        <v>0.012735836505356816</v>
      </c>
      <c r="P42" s="96">
        <f>O42/N42</f>
        <v>0.012735836505356816</v>
      </c>
    </row>
    <row r="43" spans="10:16" ht="12.75">
      <c r="J43" s="51"/>
      <c r="K43" s="56" t="e">
        <f t="shared" si="14"/>
        <v>#NUM!</v>
      </c>
      <c r="L43" s="19"/>
      <c r="M43" s="94">
        <f>N11</f>
        <v>0</v>
      </c>
      <c r="N43" s="95">
        <f>10^(4*(M43/256))</f>
        <v>1</v>
      </c>
      <c r="O43" s="95">
        <f>P11</f>
        <v>0.012735836505356816</v>
      </c>
      <c r="P43" s="96">
        <f>O43/N43</f>
        <v>0.012735836505356816</v>
      </c>
    </row>
    <row r="44" spans="2:12" ht="13.5" thickBot="1">
      <c r="B44" s="5"/>
      <c r="C44" s="5"/>
      <c r="D44" s="5"/>
      <c r="E44" s="11" t="s">
        <v>3</v>
      </c>
      <c r="F44" s="13"/>
      <c r="G44" s="11" t="s">
        <v>7</v>
      </c>
      <c r="H44" s="12"/>
      <c r="J44" s="51"/>
      <c r="K44" s="56" t="e">
        <f t="shared" si="14"/>
        <v>#NUM!</v>
      </c>
      <c r="L44" s="19"/>
    </row>
    <row r="45" spans="2:15" ht="13.5" thickBot="1">
      <c r="B45" s="13"/>
      <c r="C45" s="13"/>
      <c r="D45" s="13"/>
      <c r="E45" s="114"/>
      <c r="F45" s="13"/>
      <c r="G45" s="114"/>
      <c r="H45" s="12"/>
      <c r="J45" s="51"/>
      <c r="K45" s="56" t="e">
        <f t="shared" si="14"/>
        <v>#NUM!</v>
      </c>
      <c r="L45" s="19"/>
      <c r="M45" s="160" t="s">
        <v>73</v>
      </c>
      <c r="N45" s="161"/>
      <c r="O45" s="162"/>
    </row>
    <row r="46" spans="1:15" ht="15">
      <c r="A46" s="116" t="s">
        <v>102</v>
      </c>
      <c r="B46" s="15"/>
      <c r="C46" s="17"/>
      <c r="D46" s="15"/>
      <c r="E46" s="15"/>
      <c r="F46" s="17"/>
      <c r="G46" s="17"/>
      <c r="H46" s="12"/>
      <c r="J46" s="51"/>
      <c r="K46" s="56" t="e">
        <f t="shared" si="14"/>
        <v>#NUM!</v>
      </c>
      <c r="M46" s="163" t="s">
        <v>128</v>
      </c>
      <c r="N46" s="170"/>
      <c r="O46" s="171"/>
    </row>
    <row r="47" spans="1:16" ht="15">
      <c r="A47" s="115" t="s">
        <v>5</v>
      </c>
      <c r="B47" s="14"/>
      <c r="C47" s="14"/>
      <c r="D47" s="114" t="s">
        <v>6</v>
      </c>
      <c r="E47" s="13"/>
      <c r="F47" s="13"/>
      <c r="G47" s="114" t="s">
        <v>4</v>
      </c>
      <c r="H47" s="12"/>
      <c r="J47" s="19"/>
      <c r="K47" s="19"/>
      <c r="M47" s="172" t="s">
        <v>104</v>
      </c>
      <c r="N47" s="173"/>
      <c r="O47" s="174"/>
      <c r="P47" s="97"/>
    </row>
    <row r="48" spans="1:16" ht="15.75" thickBot="1">
      <c r="A48" s="33"/>
      <c r="B48" s="5"/>
      <c r="C48" s="5"/>
      <c r="D48" s="5"/>
      <c r="E48" s="5"/>
      <c r="F48" s="5"/>
      <c r="G48" s="5"/>
      <c r="H48" s="121"/>
      <c r="I48" s="17"/>
      <c r="J48" s="19"/>
      <c r="K48" s="19"/>
      <c r="M48" s="175"/>
      <c r="N48" s="176"/>
      <c r="O48" s="177"/>
      <c r="P48" s="97"/>
    </row>
    <row r="49" spans="1:16" ht="15" thickBot="1">
      <c r="A49" s="113" t="s">
        <v>8</v>
      </c>
      <c r="B49" s="5"/>
      <c r="C49" s="5"/>
      <c r="D49" s="5"/>
      <c r="E49" s="5"/>
      <c r="F49" s="5"/>
      <c r="G49" s="5"/>
      <c r="H49" s="121"/>
      <c r="I49" s="10"/>
      <c r="J49" s="43" t="s">
        <v>52</v>
      </c>
      <c r="K49" s="44"/>
      <c r="M49" s="98" t="s">
        <v>21</v>
      </c>
      <c r="N49" s="91" t="s">
        <v>47</v>
      </c>
      <c r="O49" s="136" t="s">
        <v>129</v>
      </c>
      <c r="P49" s="97"/>
    </row>
    <row r="50" spans="1:16" ht="15">
      <c r="A50" s="120"/>
      <c r="B50" s="118"/>
      <c r="C50" s="118"/>
      <c r="D50" s="118"/>
      <c r="E50" s="118"/>
      <c r="F50" s="118"/>
      <c r="G50" s="118"/>
      <c r="H50" s="119"/>
      <c r="I50" s="17"/>
      <c r="J50" s="45" t="s">
        <v>71</v>
      </c>
      <c r="K50" s="57"/>
      <c r="M50" s="100"/>
      <c r="N50" s="95">
        <f aca="true" t="shared" si="15" ref="N50:N55">10^(4*(M50/256))</f>
        <v>1</v>
      </c>
      <c r="O50" s="101">
        <f>P39*N50</f>
        <v>0.012735836505356816</v>
      </c>
      <c r="P50" s="97"/>
    </row>
    <row r="51" spans="9:15" ht="15">
      <c r="I51" s="10"/>
      <c r="J51" s="47" t="s">
        <v>36</v>
      </c>
      <c r="K51" s="48"/>
      <c r="M51" s="102"/>
      <c r="N51" s="95">
        <f t="shared" si="15"/>
        <v>1</v>
      </c>
      <c r="O51" s="101">
        <f>P39*N51</f>
        <v>0.012735836505356816</v>
      </c>
    </row>
    <row r="52" spans="9:15" ht="15">
      <c r="I52" s="17"/>
      <c r="J52" s="47" t="s">
        <v>25</v>
      </c>
      <c r="K52" s="48"/>
      <c r="M52" s="102"/>
      <c r="N52" s="95">
        <f t="shared" si="15"/>
        <v>1</v>
      </c>
      <c r="O52" s="101">
        <f>P39*N52</f>
        <v>0.012735836505356816</v>
      </c>
    </row>
    <row r="53" spans="9:15" ht="15" thickBot="1">
      <c r="I53" s="17"/>
      <c r="J53" s="49" t="s">
        <v>72</v>
      </c>
      <c r="K53" s="50" t="s">
        <v>21</v>
      </c>
      <c r="M53" s="102"/>
      <c r="N53" s="95">
        <f t="shared" si="15"/>
        <v>1</v>
      </c>
      <c r="O53" s="101">
        <f>P39*N53</f>
        <v>0.012735836505356816</v>
      </c>
    </row>
    <row r="54" spans="10:15" ht="12.75">
      <c r="J54" s="55"/>
      <c r="K54" s="56" t="e">
        <f aca="true" t="shared" si="16" ref="K54:K61">LOG10(J54)*(256/LOG10(262144))</f>
        <v>#NUM!</v>
      </c>
      <c r="M54" s="102"/>
      <c r="N54" s="95">
        <f t="shared" si="15"/>
        <v>1</v>
      </c>
      <c r="O54" s="101">
        <f>P39*N54</f>
        <v>0.012735836505356816</v>
      </c>
    </row>
    <row r="55" spans="10:15" ht="12.75">
      <c r="J55" s="51"/>
      <c r="K55" s="56" t="e">
        <f t="shared" si="16"/>
        <v>#NUM!</v>
      </c>
      <c r="M55" s="102"/>
      <c r="N55" s="95">
        <f t="shared" si="15"/>
        <v>1</v>
      </c>
      <c r="O55" s="101">
        <f>P39*N55</f>
        <v>0.012735836505356816</v>
      </c>
    </row>
    <row r="56" spans="10:11" ht="12.75">
      <c r="J56" s="51"/>
      <c r="K56" s="56" t="e">
        <f t="shared" si="16"/>
        <v>#NUM!</v>
      </c>
    </row>
    <row r="57" spans="10:11" ht="12.75">
      <c r="J57" s="51"/>
      <c r="K57" s="56" t="e">
        <f t="shared" si="16"/>
        <v>#NUM!</v>
      </c>
    </row>
    <row r="58" spans="10:11" ht="12.75">
      <c r="J58" s="51"/>
      <c r="K58" s="56" t="e">
        <f t="shared" si="16"/>
        <v>#NUM!</v>
      </c>
    </row>
    <row r="59" spans="10:11" ht="12.75">
      <c r="J59" s="51"/>
      <c r="K59" s="56" t="e">
        <f t="shared" si="16"/>
        <v>#NUM!</v>
      </c>
    </row>
    <row r="60" spans="10:11" ht="12.75">
      <c r="J60" s="51"/>
      <c r="K60" s="56" t="e">
        <f t="shared" si="16"/>
        <v>#NUM!</v>
      </c>
    </row>
    <row r="61" spans="10:11" ht="12.75">
      <c r="J61" s="51"/>
      <c r="K61" s="56" t="e">
        <f t="shared" si="16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M47:O47"/>
    <mergeCell ref="M48:O48"/>
    <mergeCell ref="M34:P34"/>
    <mergeCell ref="M35:P35"/>
    <mergeCell ref="M36:P36"/>
    <mergeCell ref="M37:P37"/>
    <mergeCell ref="M45:O45"/>
    <mergeCell ref="M46:O46"/>
    <mergeCell ref="M4:P4"/>
    <mergeCell ref="M5:P5"/>
    <mergeCell ref="AA5:AD5"/>
    <mergeCell ref="AA6:AD6"/>
    <mergeCell ref="E12:F12"/>
    <mergeCell ref="V12:W12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selection activeCell="C6" sqref="C6"/>
    </sheetView>
  </sheetViews>
  <sheetFormatPr defaultColWidth="8.8515625" defaultRowHeight="12.75"/>
  <cols>
    <col min="1" max="1" width="9.00390625" style="0" customWidth="1"/>
    <col min="2" max="2" width="7.421875" style="0" customWidth="1"/>
    <col min="3" max="3" width="9.7109375" style="0" customWidth="1"/>
    <col min="4" max="4" width="12.7109375" style="0" customWidth="1"/>
    <col min="5" max="5" width="11.7109375" style="0" customWidth="1"/>
    <col min="6" max="6" width="9.8515625" style="0" customWidth="1"/>
    <col min="7" max="8" width="12.7109375" style="0" customWidth="1"/>
    <col min="9" max="9" width="1.28515625" style="0" customWidth="1"/>
    <col min="10" max="10" width="8.8515625" style="0" customWidth="1"/>
    <col min="11" max="11" width="10.71093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0" ht="16.5" thickBot="1">
      <c r="B1" s="68" t="s">
        <v>27</v>
      </c>
      <c r="C1" s="26"/>
      <c r="D1" s="25"/>
      <c r="E1" s="25"/>
      <c r="F1" s="25"/>
      <c r="G1" s="24"/>
      <c r="J1" s="22"/>
    </row>
    <row r="3" spans="2:18" ht="28.5" thickBot="1">
      <c r="B3" s="64" t="s">
        <v>9</v>
      </c>
      <c r="C3" s="10"/>
      <c r="D3" s="10"/>
      <c r="E3" s="10"/>
      <c r="F3" s="10"/>
      <c r="R3" s="64" t="s">
        <v>60</v>
      </c>
    </row>
    <row r="4" spans="2:16" ht="21" thickBot="1">
      <c r="B4" s="6"/>
      <c r="J4" s="43" t="s">
        <v>34</v>
      </c>
      <c r="K4" s="44"/>
      <c r="L4" s="19"/>
      <c r="M4" s="163" t="s">
        <v>32</v>
      </c>
      <c r="N4" s="154"/>
      <c r="O4" s="154"/>
      <c r="P4" s="164"/>
    </row>
    <row r="5" spans="2:30" ht="15.75" thickBot="1">
      <c r="B5" s="2" t="s">
        <v>12</v>
      </c>
      <c r="C5" s="8" t="s">
        <v>11</v>
      </c>
      <c r="D5" s="3" t="s">
        <v>98</v>
      </c>
      <c r="E5" s="131" t="s">
        <v>99</v>
      </c>
      <c r="F5" s="3" t="s">
        <v>13</v>
      </c>
      <c r="G5" s="7" t="s">
        <v>10</v>
      </c>
      <c r="H5" s="132" t="s">
        <v>100</v>
      </c>
      <c r="J5" s="45" t="s">
        <v>35</v>
      </c>
      <c r="K5" s="46"/>
      <c r="L5" s="19"/>
      <c r="M5" s="165" t="s">
        <v>66</v>
      </c>
      <c r="N5" s="166"/>
      <c r="O5" s="166"/>
      <c r="P5" s="167"/>
      <c r="S5" s="2" t="s">
        <v>12</v>
      </c>
      <c r="T5" s="8" t="s">
        <v>11</v>
      </c>
      <c r="U5" s="3" t="s">
        <v>98</v>
      </c>
      <c r="V5" s="131" t="s">
        <v>99</v>
      </c>
      <c r="W5" s="3" t="s">
        <v>13</v>
      </c>
      <c r="X5" s="7" t="s">
        <v>10</v>
      </c>
      <c r="Y5" s="132" t="s">
        <v>100</v>
      </c>
      <c r="AA5" s="163" t="s">
        <v>32</v>
      </c>
      <c r="AB5" s="154"/>
      <c r="AC5" s="154"/>
      <c r="AD5" s="164"/>
    </row>
    <row r="6" spans="2:30" ht="15.75" thickBot="1">
      <c r="B6" s="9">
        <v>1</v>
      </c>
      <c r="C6" s="111">
        <v>22.54168889914533</v>
      </c>
      <c r="D6" s="60"/>
      <c r="E6" s="16"/>
      <c r="F6" s="16">
        <f aca="true" t="shared" si="0" ref="F6:F11">H$13*C6+H$14</f>
        <v>2.1411424730687534</v>
      </c>
      <c r="G6" s="35"/>
      <c r="H6" s="38">
        <f aca="true" t="shared" si="1" ref="H6:H11">10^F6</f>
        <v>138.4020341186311</v>
      </c>
      <c r="J6" s="47" t="s">
        <v>36</v>
      </c>
      <c r="K6" s="48"/>
      <c r="L6" s="19"/>
      <c r="M6" s="20" t="s">
        <v>51</v>
      </c>
      <c r="N6" s="20" t="s">
        <v>22</v>
      </c>
      <c r="O6" s="20" t="s">
        <v>23</v>
      </c>
      <c r="P6" s="20" t="s">
        <v>101</v>
      </c>
      <c r="S6" s="9">
        <v>1</v>
      </c>
      <c r="T6" s="72">
        <f aca="true" t="shared" si="2" ref="T6:T11">M50</f>
        <v>0</v>
      </c>
      <c r="U6" s="103">
        <f aca="true" t="shared" si="3" ref="U6:U11">O50</f>
        <v>59.70234283667201</v>
      </c>
      <c r="V6" s="16">
        <f aca="true" t="shared" si="4" ref="V6:V11">LOG10(U6)</f>
        <v>1.775991374028438</v>
      </c>
      <c r="W6" s="16" t="e">
        <f aca="true" t="shared" si="5" ref="W6:W11">Y$13*T6+Y$14</f>
        <v>#DIV/0!</v>
      </c>
      <c r="X6" s="35" t="e">
        <f aca="true" t="shared" si="6" ref="X6:X11">((ABS(W6-V6))/W6)*10</f>
        <v>#DIV/0!</v>
      </c>
      <c r="Y6" s="38" t="e">
        <f aca="true" t="shared" si="7" ref="Y6:Y11">10^W6</f>
        <v>#DIV/0!</v>
      </c>
      <c r="AA6" s="165" t="s">
        <v>61</v>
      </c>
      <c r="AB6" s="166"/>
      <c r="AC6" s="166"/>
      <c r="AD6" s="167"/>
    </row>
    <row r="7" spans="2:30" ht="15">
      <c r="B7" s="9">
        <v>2</v>
      </c>
      <c r="C7" s="111">
        <v>113.39100322475323</v>
      </c>
      <c r="D7" s="103">
        <v>4100.186260614698</v>
      </c>
      <c r="E7" s="16">
        <f>LOG10(D7)</f>
        <v>3.6128035860172423</v>
      </c>
      <c r="F7" s="16">
        <f t="shared" si="0"/>
        <v>3.6128035860172427</v>
      </c>
      <c r="G7" s="35">
        <f>((ABS(F7-E7))/F7)*10</f>
        <v>1.229209391755578E-15</v>
      </c>
      <c r="H7" s="38">
        <f t="shared" si="1"/>
        <v>4100.186260614705</v>
      </c>
      <c r="J7" s="47" t="s">
        <v>25</v>
      </c>
      <c r="K7" s="48"/>
      <c r="L7" s="19"/>
      <c r="M7" s="71"/>
      <c r="N7" s="111"/>
      <c r="O7" s="21">
        <f aca="true" t="shared" si="8" ref="O7:O18">H$13*N7+H$14</f>
        <v>1.7759913740284379</v>
      </c>
      <c r="P7" s="62">
        <f aca="true" t="shared" si="9" ref="P7:P18">10^O7</f>
        <v>59.70234283667201</v>
      </c>
      <c r="S7" s="9">
        <v>2</v>
      </c>
      <c r="T7" s="72">
        <f t="shared" si="2"/>
        <v>0</v>
      </c>
      <c r="U7" s="103">
        <f t="shared" si="3"/>
        <v>59.70234283667201</v>
      </c>
      <c r="V7" s="16">
        <f t="shared" si="4"/>
        <v>1.775991374028438</v>
      </c>
      <c r="W7" s="16" t="e">
        <f t="shared" si="5"/>
        <v>#DIV/0!</v>
      </c>
      <c r="X7" s="35" t="e">
        <f t="shared" si="6"/>
        <v>#DIV/0!</v>
      </c>
      <c r="Y7" s="38" t="e">
        <f t="shared" si="7"/>
        <v>#DIV/0!</v>
      </c>
      <c r="AA7" s="20" t="s">
        <v>51</v>
      </c>
      <c r="AB7" s="104" t="s">
        <v>22</v>
      </c>
      <c r="AC7" s="104" t="s">
        <v>23</v>
      </c>
      <c r="AD7" s="104" t="s">
        <v>101</v>
      </c>
    </row>
    <row r="8" spans="2:30" ht="13.5" thickBot="1">
      <c r="B8" s="9">
        <v>3</v>
      </c>
      <c r="C8" s="111">
        <v>145.3457916327887</v>
      </c>
      <c r="D8" s="103">
        <v>13503.202046352077</v>
      </c>
      <c r="E8" s="16">
        <f>LOG10(D8)</f>
        <v>4.130436765988832</v>
      </c>
      <c r="F8" s="16">
        <f t="shared" si="0"/>
        <v>4.130436765988833</v>
      </c>
      <c r="G8" s="35">
        <f>((ABS(F8-E8))/F8)*10</f>
        <v>2.150325667768682E-15</v>
      </c>
      <c r="H8" s="38">
        <f t="shared" si="1"/>
        <v>13503.202046352124</v>
      </c>
      <c r="J8" s="49" t="s">
        <v>20</v>
      </c>
      <c r="K8" s="50" t="s">
        <v>21</v>
      </c>
      <c r="L8" s="19"/>
      <c r="M8" s="71"/>
      <c r="N8" s="111"/>
      <c r="O8" s="21">
        <f t="shared" si="8"/>
        <v>1.7759913740284379</v>
      </c>
      <c r="P8" s="62">
        <f t="shared" si="9"/>
        <v>59.70234283667201</v>
      </c>
      <c r="S8" s="9">
        <v>3</v>
      </c>
      <c r="T8" s="72">
        <f t="shared" si="2"/>
        <v>0</v>
      </c>
      <c r="U8" s="103">
        <f t="shared" si="3"/>
        <v>59.70234283667201</v>
      </c>
      <c r="V8" s="16">
        <f t="shared" si="4"/>
        <v>1.775991374028438</v>
      </c>
      <c r="W8" s="16" t="e">
        <f t="shared" si="5"/>
        <v>#DIV/0!</v>
      </c>
      <c r="X8" s="35" t="e">
        <f t="shared" si="6"/>
        <v>#DIV/0!</v>
      </c>
      <c r="Y8" s="38" t="e">
        <f t="shared" si="7"/>
        <v>#DIV/0!</v>
      </c>
      <c r="AA8" s="105"/>
      <c r="AB8" s="58"/>
      <c r="AC8" s="106" t="e">
        <f aca="true" t="shared" si="10" ref="AC8:AC19">Y$13*AB8+Y$14</f>
        <v>#DIV/0!</v>
      </c>
      <c r="AD8" s="62" t="e">
        <f aca="true" t="shared" si="11" ref="AD8:AD19">10^AC8</f>
        <v>#DIV/0!</v>
      </c>
    </row>
    <row r="9" spans="2:30" ht="12.75">
      <c r="B9" s="9">
        <v>4</v>
      </c>
      <c r="C9" s="111">
        <v>177.6297477981273</v>
      </c>
      <c r="D9" s="103">
        <v>45019.64948653157</v>
      </c>
      <c r="E9" s="16">
        <f>LOG10(D9)</f>
        <v>4.653402109352689</v>
      </c>
      <c r="F9" s="16">
        <f t="shared" si="0"/>
        <v>4.653402109352689</v>
      </c>
      <c r="G9" s="35">
        <f>((ABS(F9-E9))/F9)*10</f>
        <v>0</v>
      </c>
      <c r="H9" s="38">
        <f t="shared" si="1"/>
        <v>45019.64948653165</v>
      </c>
      <c r="J9" s="58"/>
      <c r="K9" s="1">
        <f aca="true" t="shared" si="12" ref="K9:K16">J9/4</f>
        <v>0</v>
      </c>
      <c r="L9" s="19"/>
      <c r="M9" s="71"/>
      <c r="N9" s="111"/>
      <c r="O9" s="21">
        <f t="shared" si="8"/>
        <v>1.7759913740284379</v>
      </c>
      <c r="P9" s="62">
        <f t="shared" si="9"/>
        <v>59.70234283667201</v>
      </c>
      <c r="S9" s="9">
        <v>4</v>
      </c>
      <c r="T9" s="72">
        <f t="shared" si="2"/>
        <v>0</v>
      </c>
      <c r="U9" s="103">
        <f t="shared" si="3"/>
        <v>59.70234283667201</v>
      </c>
      <c r="V9" s="16">
        <f t="shared" si="4"/>
        <v>1.775991374028438</v>
      </c>
      <c r="W9" s="16" t="e">
        <f t="shared" si="5"/>
        <v>#DIV/0!</v>
      </c>
      <c r="X9" s="35" t="e">
        <f t="shared" si="6"/>
        <v>#DIV/0!</v>
      </c>
      <c r="Y9" s="38" t="e">
        <f t="shared" si="7"/>
        <v>#DIV/0!</v>
      </c>
      <c r="AA9" s="105"/>
      <c r="AB9" s="58"/>
      <c r="AC9" s="106" t="e">
        <f t="shared" si="10"/>
        <v>#DIV/0!</v>
      </c>
      <c r="AD9" s="62" t="e">
        <f t="shared" si="11"/>
        <v>#DIV/0!</v>
      </c>
    </row>
    <row r="10" spans="2:30" ht="12.75">
      <c r="B10" s="9">
        <v>5</v>
      </c>
      <c r="C10" s="111">
        <v>210.3734256917553</v>
      </c>
      <c r="D10" s="103">
        <v>152691.35529316225</v>
      </c>
      <c r="E10" s="16">
        <f>LOG10(D10)</f>
        <v>5.183814449926411</v>
      </c>
      <c r="F10" s="16">
        <f t="shared" si="0"/>
        <v>5.183814449926411</v>
      </c>
      <c r="G10" s="35">
        <f>((ABS(F10-E10))/F10)*10</f>
        <v>0</v>
      </c>
      <c r="H10" s="38">
        <f t="shared" si="1"/>
        <v>152691.35529316225</v>
      </c>
      <c r="J10" s="58"/>
      <c r="K10" s="1">
        <f t="shared" si="12"/>
        <v>0</v>
      </c>
      <c r="L10" s="19"/>
      <c r="M10" s="71"/>
      <c r="N10" s="111"/>
      <c r="O10" s="21">
        <f t="shared" si="8"/>
        <v>1.7759913740284379</v>
      </c>
      <c r="P10" s="62">
        <f t="shared" si="9"/>
        <v>59.70234283667201</v>
      </c>
      <c r="S10" s="9">
        <v>5</v>
      </c>
      <c r="T10" s="72">
        <f t="shared" si="2"/>
        <v>0</v>
      </c>
      <c r="U10" s="103">
        <f t="shared" si="3"/>
        <v>59.70234283667201</v>
      </c>
      <c r="V10" s="16">
        <f t="shared" si="4"/>
        <v>1.775991374028438</v>
      </c>
      <c r="W10" s="16" t="e">
        <f t="shared" si="5"/>
        <v>#DIV/0!</v>
      </c>
      <c r="X10" s="35" t="e">
        <f t="shared" si="6"/>
        <v>#DIV/0!</v>
      </c>
      <c r="Y10" s="38" t="e">
        <f t="shared" si="7"/>
        <v>#DIV/0!</v>
      </c>
      <c r="AA10" s="105"/>
      <c r="AB10" s="58"/>
      <c r="AC10" s="106" t="e">
        <f t="shared" si="10"/>
        <v>#DIV/0!</v>
      </c>
      <c r="AD10" s="62" t="e">
        <f t="shared" si="11"/>
        <v>#DIV/0!</v>
      </c>
    </row>
    <row r="11" spans="2:30" ht="13.5" thickBot="1">
      <c r="B11" s="9">
        <v>6</v>
      </c>
      <c r="C11" s="111">
        <v>235.58524861710094</v>
      </c>
      <c r="D11" s="138">
        <v>391037.89500599325</v>
      </c>
      <c r="E11" s="16">
        <f>LOG10(D11)</f>
        <v>5.592218846384425</v>
      </c>
      <c r="F11" s="16">
        <f t="shared" si="0"/>
        <v>5.5922188463844265</v>
      </c>
      <c r="G11" s="35">
        <f>((ABS(F11-E11))/F11)*10</f>
        <v>3.1764794765654246E-15</v>
      </c>
      <c r="H11" s="38">
        <f t="shared" si="1"/>
        <v>391037.89500599535</v>
      </c>
      <c r="J11" s="58"/>
      <c r="K11" s="1">
        <f t="shared" si="12"/>
        <v>0</v>
      </c>
      <c r="L11" s="19"/>
      <c r="M11" s="71"/>
      <c r="N11" s="111"/>
      <c r="O11" s="21">
        <f t="shared" si="8"/>
        <v>1.7759913740284379</v>
      </c>
      <c r="P11" s="62">
        <f t="shared" si="9"/>
        <v>59.70234283667201</v>
      </c>
      <c r="S11" s="9">
        <v>6</v>
      </c>
      <c r="T11" s="72">
        <f t="shared" si="2"/>
        <v>0</v>
      </c>
      <c r="U11" s="103">
        <f t="shared" si="3"/>
        <v>59.70234283667201</v>
      </c>
      <c r="V11" s="16">
        <f t="shared" si="4"/>
        <v>1.775991374028438</v>
      </c>
      <c r="W11" s="16" t="e">
        <f t="shared" si="5"/>
        <v>#DIV/0!</v>
      </c>
      <c r="X11" s="35" t="e">
        <f t="shared" si="6"/>
        <v>#DIV/0!</v>
      </c>
      <c r="Y11" s="38" t="e">
        <f t="shared" si="7"/>
        <v>#DIV/0!</v>
      </c>
      <c r="AA11" s="105"/>
      <c r="AB11" s="58"/>
      <c r="AC11" s="106" t="e">
        <f t="shared" si="10"/>
        <v>#DIV/0!</v>
      </c>
      <c r="AD11" s="62" t="e">
        <f t="shared" si="11"/>
        <v>#DIV/0!</v>
      </c>
    </row>
    <row r="12" spans="5:30" ht="13.5" thickBot="1">
      <c r="E12" s="151" t="s">
        <v>50</v>
      </c>
      <c r="F12" s="152"/>
      <c r="G12" s="89">
        <f>AVERAGE(G7:G11)</f>
        <v>1.311202907217937E-15</v>
      </c>
      <c r="J12" s="58"/>
      <c r="K12" s="1">
        <f t="shared" si="12"/>
        <v>0</v>
      </c>
      <c r="L12" s="19"/>
      <c r="M12" s="71"/>
      <c r="N12" s="111"/>
      <c r="O12" s="21">
        <f t="shared" si="8"/>
        <v>1.7759913740284379</v>
      </c>
      <c r="P12" s="62">
        <f t="shared" si="9"/>
        <v>59.70234283667201</v>
      </c>
      <c r="V12" s="151" t="s">
        <v>50</v>
      </c>
      <c r="W12" s="152"/>
      <c r="X12" s="89" t="e">
        <f>AVERAGE(X6:X11)</f>
        <v>#DIV/0!</v>
      </c>
      <c r="AA12" s="105"/>
      <c r="AB12" s="58"/>
      <c r="AC12" s="106" t="e">
        <f t="shared" si="10"/>
        <v>#DIV/0!</v>
      </c>
      <c r="AD12" s="62" t="e">
        <f t="shared" si="11"/>
        <v>#DIV/0!</v>
      </c>
    </row>
    <row r="13" spans="7:30" ht="12.75">
      <c r="G13" s="82" t="s">
        <v>28</v>
      </c>
      <c r="H13" s="83">
        <f>SLOPE(E7:E11,C7:C11)</f>
        <v>0.016198923721911555</v>
      </c>
      <c r="J13" s="58"/>
      <c r="K13" s="1">
        <f t="shared" si="12"/>
        <v>0</v>
      </c>
      <c r="L13" s="19"/>
      <c r="M13" s="71"/>
      <c r="N13" s="111"/>
      <c r="O13" s="21">
        <f t="shared" si="8"/>
        <v>1.7759913740284379</v>
      </c>
      <c r="P13" s="62">
        <f t="shared" si="9"/>
        <v>59.70234283667201</v>
      </c>
      <c r="X13" s="82" t="s">
        <v>28</v>
      </c>
      <c r="Y13" s="83" t="e">
        <f>SLOPE(V7:V11,T7:T11)</f>
        <v>#DIV/0!</v>
      </c>
      <c r="AA13" s="105"/>
      <c r="AB13" s="58"/>
      <c r="AC13" s="106" t="e">
        <f t="shared" si="10"/>
        <v>#DIV/0!</v>
      </c>
      <c r="AD13" s="62" t="e">
        <f t="shared" si="11"/>
        <v>#DIV/0!</v>
      </c>
    </row>
    <row r="14" spans="7:30" ht="12.75">
      <c r="G14" s="84" t="s">
        <v>29</v>
      </c>
      <c r="H14" s="85">
        <f>INTERCEPT(E7:E11,C7:C11)</f>
        <v>1.7759913740284379</v>
      </c>
      <c r="I14" s="18"/>
      <c r="J14" s="58"/>
      <c r="K14" s="1">
        <f t="shared" si="12"/>
        <v>0</v>
      </c>
      <c r="L14" s="19"/>
      <c r="M14" s="71"/>
      <c r="N14" s="58"/>
      <c r="O14" s="21">
        <f t="shared" si="8"/>
        <v>1.7759913740284379</v>
      </c>
      <c r="P14" s="62">
        <f t="shared" si="9"/>
        <v>59.70234283667201</v>
      </c>
      <c r="X14" s="84" t="s">
        <v>29</v>
      </c>
      <c r="Y14" s="85" t="e">
        <f>INTERCEPT(V7:V11,T7:T11)</f>
        <v>#DIV/0!</v>
      </c>
      <c r="AA14" s="105"/>
      <c r="AB14" s="58"/>
      <c r="AC14" s="106" t="e">
        <f t="shared" si="10"/>
        <v>#DIV/0!</v>
      </c>
      <c r="AD14" s="62" t="e">
        <f t="shared" si="11"/>
        <v>#DIV/0!</v>
      </c>
    </row>
    <row r="15" spans="7:30" ht="13.5" thickBot="1">
      <c r="G15" s="86" t="s">
        <v>30</v>
      </c>
      <c r="H15" s="87">
        <f>RSQ(E7:E11,C7:C11)</f>
        <v>1.0000000000000004</v>
      </c>
      <c r="I15" s="18"/>
      <c r="J15" s="58"/>
      <c r="K15" s="1">
        <f t="shared" si="12"/>
        <v>0</v>
      </c>
      <c r="L15" s="19"/>
      <c r="M15" s="71"/>
      <c r="N15" s="58"/>
      <c r="O15" s="21">
        <f t="shared" si="8"/>
        <v>1.7759913740284379</v>
      </c>
      <c r="P15" s="62">
        <f t="shared" si="9"/>
        <v>59.70234283667201</v>
      </c>
      <c r="X15" s="86" t="s">
        <v>30</v>
      </c>
      <c r="Y15" s="87" t="e">
        <f>RSQ(V7:V11,T7:T11)</f>
        <v>#DIV/0!</v>
      </c>
      <c r="AA15" s="105"/>
      <c r="AB15" s="58"/>
      <c r="AC15" s="106" t="e">
        <f t="shared" si="10"/>
        <v>#DIV/0!</v>
      </c>
      <c r="AD15" s="62" t="e">
        <f t="shared" si="11"/>
        <v>#DIV/0!</v>
      </c>
    </row>
    <row r="16" spans="9:30" ht="12.75">
      <c r="I16" s="18"/>
      <c r="J16" s="58"/>
      <c r="K16" s="1">
        <f t="shared" si="12"/>
        <v>0</v>
      </c>
      <c r="L16" s="19"/>
      <c r="M16" s="71"/>
      <c r="N16" s="58"/>
      <c r="O16" s="21">
        <f t="shared" si="8"/>
        <v>1.7759913740284379</v>
      </c>
      <c r="P16" s="62">
        <f t="shared" si="9"/>
        <v>59.70234283667201</v>
      </c>
      <c r="AA16" s="105"/>
      <c r="AB16" s="58"/>
      <c r="AC16" s="106" t="e">
        <f t="shared" si="10"/>
        <v>#DIV/0!</v>
      </c>
      <c r="AD16" s="62" t="e">
        <f t="shared" si="11"/>
        <v>#DIV/0!</v>
      </c>
    </row>
    <row r="17" spans="12:30" ht="12.75">
      <c r="L17" s="19"/>
      <c r="M17" s="71"/>
      <c r="N17" s="58"/>
      <c r="O17" s="21">
        <f t="shared" si="8"/>
        <v>1.7759913740284379</v>
      </c>
      <c r="P17" s="62">
        <f t="shared" si="9"/>
        <v>59.70234283667201</v>
      </c>
      <c r="AA17" s="105"/>
      <c r="AB17" s="58"/>
      <c r="AC17" s="106" t="e">
        <f t="shared" si="10"/>
        <v>#DIV/0!</v>
      </c>
      <c r="AD17" s="62" t="e">
        <f t="shared" si="11"/>
        <v>#DIV/0!</v>
      </c>
    </row>
    <row r="18" spans="12:30" ht="13.5" thickBot="1">
      <c r="L18" s="19"/>
      <c r="M18" s="71"/>
      <c r="N18" s="58"/>
      <c r="O18" s="21">
        <f t="shared" si="8"/>
        <v>1.7759913740284379</v>
      </c>
      <c r="P18" s="62">
        <f t="shared" si="9"/>
        <v>59.70234283667201</v>
      </c>
      <c r="AA18" s="105"/>
      <c r="AB18" s="58"/>
      <c r="AC18" s="106" t="e">
        <f t="shared" si="10"/>
        <v>#DIV/0!</v>
      </c>
      <c r="AD18" s="62" t="e">
        <f t="shared" si="11"/>
        <v>#DIV/0!</v>
      </c>
    </row>
    <row r="19" spans="10:30" ht="13.5" thickBot="1">
      <c r="J19" s="43" t="s">
        <v>37</v>
      </c>
      <c r="K19" s="44"/>
      <c r="L19" s="19"/>
      <c r="M19" s="19"/>
      <c r="N19" s="19"/>
      <c r="O19" s="19"/>
      <c r="AA19" s="105"/>
      <c r="AB19" s="58"/>
      <c r="AC19" s="106" t="e">
        <f t="shared" si="10"/>
        <v>#DIV/0!</v>
      </c>
      <c r="AD19" s="62" t="e">
        <f t="shared" si="11"/>
        <v>#DIV/0!</v>
      </c>
    </row>
    <row r="20" spans="10:15" ht="15">
      <c r="J20" s="53" t="s">
        <v>31</v>
      </c>
      <c r="K20" s="54"/>
      <c r="L20" s="19"/>
      <c r="M20" s="65" t="s">
        <v>33</v>
      </c>
      <c r="N20" s="66"/>
      <c r="O20" s="19"/>
    </row>
    <row r="21" spans="10:15" ht="15">
      <c r="J21" s="47" t="s">
        <v>36</v>
      </c>
      <c r="K21" s="48"/>
      <c r="L21" s="19"/>
      <c r="M21" s="39" t="s">
        <v>41</v>
      </c>
      <c r="N21" s="40"/>
      <c r="O21" s="19"/>
    </row>
    <row r="22" spans="10:15" ht="15">
      <c r="J22" s="47" t="s">
        <v>25</v>
      </c>
      <c r="K22" s="48"/>
      <c r="L22" s="19"/>
      <c r="M22" s="39" t="s">
        <v>42</v>
      </c>
      <c r="N22" s="40"/>
      <c r="O22" s="19"/>
    </row>
    <row r="23" spans="10:15" ht="13.5" thickBot="1">
      <c r="J23" s="49" t="s">
        <v>20</v>
      </c>
      <c r="K23" s="50" t="s">
        <v>21</v>
      </c>
      <c r="L23" s="19"/>
      <c r="M23" s="39" t="s">
        <v>43</v>
      </c>
      <c r="N23" s="40"/>
      <c r="O23" s="19"/>
    </row>
    <row r="24" spans="10:15" ht="12.75">
      <c r="J24" s="59"/>
      <c r="K24" s="61" t="e">
        <f aca="true" t="shared" si="13" ref="K24:K31">LOG10(J24*10)*(64)</f>
        <v>#NUM!</v>
      </c>
      <c r="L24" s="19"/>
      <c r="M24" s="39" t="s">
        <v>44</v>
      </c>
      <c r="N24" s="40"/>
      <c r="O24" s="19"/>
    </row>
    <row r="25" spans="10:15" ht="12.75">
      <c r="J25" s="58"/>
      <c r="K25" s="61" t="e">
        <f t="shared" si="13"/>
        <v>#NUM!</v>
      </c>
      <c r="L25" s="19"/>
      <c r="M25" s="39" t="s">
        <v>40</v>
      </c>
      <c r="N25" s="40"/>
      <c r="O25" s="19"/>
    </row>
    <row r="26" spans="10:15" ht="12.75">
      <c r="J26" s="58"/>
      <c r="K26" s="61" t="e">
        <f t="shared" si="13"/>
        <v>#NUM!</v>
      </c>
      <c r="L26" s="19"/>
      <c r="M26" s="67" t="s">
        <v>45</v>
      </c>
      <c r="N26" s="40"/>
      <c r="O26" s="19"/>
    </row>
    <row r="27" spans="10:15" ht="12.75">
      <c r="J27" s="58"/>
      <c r="K27" s="61" t="e">
        <f t="shared" si="13"/>
        <v>#NUM!</v>
      </c>
      <c r="L27" s="19"/>
      <c r="M27" s="41" t="s">
        <v>46</v>
      </c>
      <c r="N27" s="42"/>
      <c r="O27" s="19"/>
    </row>
    <row r="28" spans="10:15" ht="12.75">
      <c r="J28" s="58"/>
      <c r="K28" s="61" t="e">
        <f t="shared" si="13"/>
        <v>#NUM!</v>
      </c>
      <c r="L28" s="19"/>
      <c r="O28" s="19"/>
    </row>
    <row r="29" spans="10:15" ht="12.75">
      <c r="J29" s="58"/>
      <c r="K29" s="61" t="e">
        <f t="shared" si="13"/>
        <v>#NUM!</v>
      </c>
      <c r="L29" s="19"/>
      <c r="O29" s="19"/>
    </row>
    <row r="30" spans="10:15" ht="12.75">
      <c r="J30" s="58"/>
      <c r="K30" s="61" t="e">
        <f t="shared" si="13"/>
        <v>#NUM!</v>
      </c>
      <c r="L30" s="19"/>
      <c r="O30" s="19"/>
    </row>
    <row r="31" spans="10:15" ht="12.75">
      <c r="J31" s="58"/>
      <c r="K31" s="61" t="e">
        <f t="shared" si="13"/>
        <v>#NUM!</v>
      </c>
      <c r="L31" s="19"/>
      <c r="O31" s="19"/>
    </row>
    <row r="32" spans="12:15" ht="12.75">
      <c r="L32" s="19"/>
      <c r="M32" s="19"/>
      <c r="N32" s="19"/>
      <c r="O32" s="19"/>
    </row>
    <row r="33" spans="12:15" ht="13.5" thickBot="1">
      <c r="L33" s="19"/>
      <c r="M33" s="19"/>
      <c r="N33" s="19"/>
      <c r="O33" s="19"/>
    </row>
    <row r="34" spans="10:16" ht="13.5" thickBot="1">
      <c r="J34" s="43" t="s">
        <v>38</v>
      </c>
      <c r="K34" s="44"/>
      <c r="L34" s="19"/>
      <c r="M34" s="160" t="s">
        <v>57</v>
      </c>
      <c r="N34" s="161"/>
      <c r="O34" s="161"/>
      <c r="P34" s="169"/>
    </row>
    <row r="35" spans="10:16" ht="15">
      <c r="J35" s="45" t="s">
        <v>39</v>
      </c>
      <c r="K35" s="57"/>
      <c r="L35" s="19"/>
      <c r="M35" s="153" t="s">
        <v>53</v>
      </c>
      <c r="N35" s="154"/>
      <c r="O35" s="154"/>
      <c r="P35" s="155"/>
    </row>
    <row r="36" spans="10:16" ht="15">
      <c r="J36" s="47" t="s">
        <v>36</v>
      </c>
      <c r="K36" s="48"/>
      <c r="L36" s="19"/>
      <c r="M36" s="156" t="s">
        <v>106</v>
      </c>
      <c r="N36" s="157"/>
      <c r="O36" s="157"/>
      <c r="P36" s="158"/>
    </row>
    <row r="37" spans="10:16" ht="15.75" thickBot="1">
      <c r="J37" s="47" t="s">
        <v>25</v>
      </c>
      <c r="K37" s="48"/>
      <c r="L37" s="19"/>
      <c r="M37" s="156" t="s">
        <v>55</v>
      </c>
      <c r="N37" s="159"/>
      <c r="O37" s="159"/>
      <c r="P37" s="158"/>
    </row>
    <row r="38" spans="10:16" ht="15" thickBot="1">
      <c r="J38" s="49" t="s">
        <v>47</v>
      </c>
      <c r="K38" s="50" t="s">
        <v>21</v>
      </c>
      <c r="L38" s="19"/>
      <c r="M38" s="91" t="s">
        <v>21</v>
      </c>
      <c r="N38" s="92" t="s">
        <v>47</v>
      </c>
      <c r="O38" s="146" t="s">
        <v>101</v>
      </c>
      <c r="P38" s="147" t="s">
        <v>107</v>
      </c>
    </row>
    <row r="39" spans="10:16" ht="12.75">
      <c r="J39" s="59">
        <v>3.75</v>
      </c>
      <c r="K39" s="61">
        <f aca="true" t="shared" si="14" ref="K39:K46">LOG10(J39)*(64)</f>
        <v>36.738001134574006</v>
      </c>
      <c r="L39" s="19"/>
      <c r="M39" s="59">
        <f>N7</f>
        <v>0</v>
      </c>
      <c r="N39" s="61">
        <f>10^(4*(M39/256))</f>
        <v>1</v>
      </c>
      <c r="O39" s="61">
        <f>P7</f>
        <v>59.70234283667201</v>
      </c>
      <c r="P39" s="107">
        <f>O39/N39</f>
        <v>59.70234283667201</v>
      </c>
    </row>
    <row r="40" spans="10:16" ht="12.75">
      <c r="J40" s="58">
        <v>13.29</v>
      </c>
      <c r="K40" s="61">
        <f t="shared" si="14"/>
        <v>71.90559878033484</v>
      </c>
      <c r="L40" s="19"/>
      <c r="M40" s="59">
        <f>N8</f>
        <v>0</v>
      </c>
      <c r="N40" s="61">
        <f>10^(4*(M40/256))</f>
        <v>1</v>
      </c>
      <c r="O40" s="61">
        <f>P8</f>
        <v>59.70234283667201</v>
      </c>
      <c r="P40" s="107">
        <f>O40/N40</f>
        <v>59.70234283667201</v>
      </c>
    </row>
    <row r="41" spans="10:16" ht="12.75">
      <c r="J41" s="58">
        <v>29.44</v>
      </c>
      <c r="K41" s="61">
        <f t="shared" si="14"/>
        <v>94.01201956258951</v>
      </c>
      <c r="L41" s="19"/>
      <c r="M41" s="59">
        <f>N9</f>
        <v>0</v>
      </c>
      <c r="N41" s="61">
        <f>10^(4*(M41/256))</f>
        <v>1</v>
      </c>
      <c r="O41" s="61">
        <f>P9</f>
        <v>59.70234283667201</v>
      </c>
      <c r="P41" s="107">
        <f>O41/N41</f>
        <v>59.70234283667201</v>
      </c>
    </row>
    <row r="42" spans="10:16" ht="12.75">
      <c r="J42" s="58">
        <v>81.54</v>
      </c>
      <c r="K42" s="61">
        <f t="shared" si="14"/>
        <v>122.32772525543282</v>
      </c>
      <c r="L42" s="19"/>
      <c r="M42" s="59">
        <f>N10</f>
        <v>0</v>
      </c>
      <c r="N42" s="61">
        <f>10^(4*(M42/256))</f>
        <v>1</v>
      </c>
      <c r="O42" s="61">
        <f>P10</f>
        <v>59.70234283667201</v>
      </c>
      <c r="P42" s="107">
        <f>O42/N42</f>
        <v>59.70234283667201</v>
      </c>
    </row>
    <row r="43" spans="10:16" ht="12.75">
      <c r="J43" s="58">
        <v>208.67</v>
      </c>
      <c r="K43" s="61">
        <f t="shared" si="14"/>
        <v>148.4454410270008</v>
      </c>
      <c r="L43" s="19"/>
      <c r="M43" s="59">
        <f>N11</f>
        <v>0</v>
      </c>
      <c r="N43" s="61">
        <f>10^(4*(M43/256))</f>
        <v>1</v>
      </c>
      <c r="O43" s="61">
        <f>P11</f>
        <v>59.70234283667201</v>
      </c>
      <c r="P43" s="107">
        <f>O43/N43</f>
        <v>59.70234283667201</v>
      </c>
    </row>
    <row r="44" spans="2:12" ht="13.5" thickBot="1">
      <c r="B44" s="5"/>
      <c r="C44" s="5"/>
      <c r="D44" s="5"/>
      <c r="E44" s="11" t="s">
        <v>3</v>
      </c>
      <c r="F44" s="13"/>
      <c r="G44" s="11" t="s">
        <v>7</v>
      </c>
      <c r="H44" s="12"/>
      <c r="J44" s="58">
        <v>597.25</v>
      </c>
      <c r="K44" s="61">
        <f t="shared" si="14"/>
        <v>177.6739941390026</v>
      </c>
      <c r="L44" s="19"/>
    </row>
    <row r="45" spans="2:15" ht="13.5" thickBot="1">
      <c r="B45" s="13"/>
      <c r="C45" s="13"/>
      <c r="D45" s="13"/>
      <c r="E45" s="114"/>
      <c r="F45" s="13"/>
      <c r="G45" s="114"/>
      <c r="H45" s="12"/>
      <c r="J45" s="58">
        <v>1951</v>
      </c>
      <c r="K45" s="61">
        <f t="shared" si="14"/>
        <v>210.57646524124917</v>
      </c>
      <c r="L45" s="19"/>
      <c r="M45" s="160" t="s">
        <v>73</v>
      </c>
      <c r="N45" s="161"/>
      <c r="O45" s="162"/>
    </row>
    <row r="46" spans="1:15" ht="15">
      <c r="A46" s="116" t="s">
        <v>102</v>
      </c>
      <c r="B46" s="15"/>
      <c r="C46" s="17"/>
      <c r="D46" s="15"/>
      <c r="E46" s="15"/>
      <c r="F46" s="17"/>
      <c r="G46" s="17"/>
      <c r="H46" s="12"/>
      <c r="J46" s="58">
        <v>4877.91</v>
      </c>
      <c r="K46" s="61">
        <f t="shared" si="14"/>
        <v>236.04696211779026</v>
      </c>
      <c r="M46" s="153" t="s">
        <v>103</v>
      </c>
      <c r="N46" s="154"/>
      <c r="O46" s="164"/>
    </row>
    <row r="47" spans="1:16" ht="15">
      <c r="A47" s="115" t="s">
        <v>5</v>
      </c>
      <c r="B47" s="14"/>
      <c r="C47" s="14"/>
      <c r="D47" s="114" t="s">
        <v>6</v>
      </c>
      <c r="E47" s="13"/>
      <c r="F47" s="13"/>
      <c r="G47" s="114" t="s">
        <v>4</v>
      </c>
      <c r="H47" s="12"/>
      <c r="J47" s="19"/>
      <c r="K47" s="19"/>
      <c r="M47" s="156" t="s">
        <v>104</v>
      </c>
      <c r="N47" s="157"/>
      <c r="O47" s="168"/>
      <c r="P47" s="97"/>
    </row>
    <row r="48" spans="1:16" ht="15.75" thickBot="1">
      <c r="A48" s="33"/>
      <c r="B48" s="5"/>
      <c r="C48" s="5"/>
      <c r="D48" s="5"/>
      <c r="E48" s="5"/>
      <c r="F48" s="5"/>
      <c r="G48" s="5"/>
      <c r="H48" s="121"/>
      <c r="I48" s="17"/>
      <c r="J48" s="19"/>
      <c r="K48" s="19"/>
      <c r="M48" s="148"/>
      <c r="N48" s="149"/>
      <c r="O48" s="150"/>
      <c r="P48" s="97"/>
    </row>
    <row r="49" spans="1:16" ht="15" thickBot="1">
      <c r="A49" s="113" t="s">
        <v>8</v>
      </c>
      <c r="B49" s="5"/>
      <c r="C49" s="5"/>
      <c r="D49" s="5"/>
      <c r="E49" s="5"/>
      <c r="F49" s="5"/>
      <c r="G49" s="5"/>
      <c r="H49" s="121"/>
      <c r="I49" s="10"/>
      <c r="J49" s="43" t="s">
        <v>52</v>
      </c>
      <c r="K49" s="44"/>
      <c r="M49" s="98" t="s">
        <v>21</v>
      </c>
      <c r="N49" s="91" t="s">
        <v>47</v>
      </c>
      <c r="O49" s="145" t="s">
        <v>105</v>
      </c>
      <c r="P49" s="97"/>
    </row>
    <row r="50" spans="1:16" ht="15">
      <c r="A50" s="120"/>
      <c r="B50" s="118"/>
      <c r="C50" s="118"/>
      <c r="D50" s="118"/>
      <c r="E50" s="118"/>
      <c r="F50" s="118"/>
      <c r="G50" s="118"/>
      <c r="H50" s="119"/>
      <c r="I50" s="17"/>
      <c r="J50" s="45" t="s">
        <v>71</v>
      </c>
      <c r="K50" s="57"/>
      <c r="M50" s="108"/>
      <c r="N50" s="61">
        <f aca="true" t="shared" si="15" ref="N50:N55">10^(4*(M50/256))</f>
        <v>1</v>
      </c>
      <c r="O50" s="37">
        <f>P39*N50</f>
        <v>59.70234283667201</v>
      </c>
      <c r="P50" s="97"/>
    </row>
    <row r="51" spans="9:15" ht="15">
      <c r="I51" s="10"/>
      <c r="J51" s="47" t="s">
        <v>36</v>
      </c>
      <c r="K51" s="48"/>
      <c r="M51" s="109"/>
      <c r="N51" s="61">
        <f t="shared" si="15"/>
        <v>1</v>
      </c>
      <c r="O51" s="38">
        <f>P39*N51</f>
        <v>59.70234283667201</v>
      </c>
    </row>
    <row r="52" spans="9:15" ht="15">
      <c r="I52" s="17"/>
      <c r="J52" s="47" t="s">
        <v>25</v>
      </c>
      <c r="K52" s="48"/>
      <c r="M52" s="109"/>
      <c r="N52" s="61">
        <f t="shared" si="15"/>
        <v>1</v>
      </c>
      <c r="O52" s="38">
        <f>P39*N52</f>
        <v>59.70234283667201</v>
      </c>
    </row>
    <row r="53" spans="9:15" ht="15" thickBot="1">
      <c r="I53" s="17"/>
      <c r="J53" s="49" t="s">
        <v>72</v>
      </c>
      <c r="K53" s="50" t="s">
        <v>21</v>
      </c>
      <c r="M53" s="109"/>
      <c r="N53" s="61">
        <f t="shared" si="15"/>
        <v>1</v>
      </c>
      <c r="O53" s="38">
        <f>P39*N53</f>
        <v>59.70234283667201</v>
      </c>
    </row>
    <row r="54" spans="10:15" ht="12.75">
      <c r="J54" s="59"/>
      <c r="K54" s="61" t="e">
        <f aca="true" t="shared" si="16" ref="K54:K61">LOG10(J54)*(256/LOG10(262144))</f>
        <v>#NUM!</v>
      </c>
      <c r="M54" s="109"/>
      <c r="N54" s="61">
        <f t="shared" si="15"/>
        <v>1</v>
      </c>
      <c r="O54" s="38">
        <f>P39*N54</f>
        <v>59.70234283667201</v>
      </c>
    </row>
    <row r="55" spans="10:15" ht="12.75">
      <c r="J55" s="58"/>
      <c r="K55" s="61" t="e">
        <f t="shared" si="16"/>
        <v>#NUM!</v>
      </c>
      <c r="M55" s="109"/>
      <c r="N55" s="61">
        <f t="shared" si="15"/>
        <v>1</v>
      </c>
      <c r="O55" s="38">
        <f>P39*N55</f>
        <v>59.70234283667201</v>
      </c>
    </row>
    <row r="56" spans="10:11" ht="12.75">
      <c r="J56" s="58"/>
      <c r="K56" s="61" t="e">
        <f t="shared" si="16"/>
        <v>#NUM!</v>
      </c>
    </row>
    <row r="57" spans="10:11" ht="12.75">
      <c r="J57" s="58"/>
      <c r="K57" s="61" t="e">
        <f t="shared" si="16"/>
        <v>#NUM!</v>
      </c>
    </row>
    <row r="58" spans="10:11" ht="12.75">
      <c r="J58" s="58"/>
      <c r="K58" s="61" t="e">
        <f t="shared" si="16"/>
        <v>#NUM!</v>
      </c>
    </row>
    <row r="59" spans="10:11" ht="12.75">
      <c r="J59" s="58"/>
      <c r="K59" s="61" t="e">
        <f t="shared" si="16"/>
        <v>#NUM!</v>
      </c>
    </row>
    <row r="60" spans="10:11" ht="12.75">
      <c r="J60" s="58"/>
      <c r="K60" s="61" t="e">
        <f t="shared" si="16"/>
        <v>#NUM!</v>
      </c>
    </row>
    <row r="61" spans="10:11" ht="12.75">
      <c r="J61" s="58"/>
      <c r="K61" s="61" t="e">
        <f t="shared" si="16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E12:F12"/>
    <mergeCell ref="M4:P4"/>
    <mergeCell ref="M5:P5"/>
    <mergeCell ref="M34:P34"/>
    <mergeCell ref="AA5:AD5"/>
    <mergeCell ref="AA6:AD6"/>
    <mergeCell ref="M46:O46"/>
    <mergeCell ref="M47:O47"/>
    <mergeCell ref="M48:O48"/>
    <mergeCell ref="V12:W12"/>
    <mergeCell ref="M35:P35"/>
    <mergeCell ref="M36:P36"/>
    <mergeCell ref="M37:P37"/>
    <mergeCell ref="M45:O4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selection activeCell="E55" sqref="E55"/>
    </sheetView>
  </sheetViews>
  <sheetFormatPr defaultColWidth="8.8515625" defaultRowHeight="12.75"/>
  <cols>
    <col min="1" max="1" width="9.00390625" style="0" customWidth="1"/>
    <col min="2" max="2" width="7.421875" style="0" customWidth="1"/>
    <col min="3" max="3" width="9.7109375" style="0" customWidth="1"/>
    <col min="4" max="4" width="12.7109375" style="0" customWidth="1"/>
    <col min="5" max="5" width="11.7109375" style="0" customWidth="1"/>
    <col min="6" max="6" width="9.8515625" style="0" customWidth="1"/>
    <col min="7" max="8" width="12.7109375" style="0" customWidth="1"/>
    <col min="9" max="9" width="1.28515625" style="0" customWidth="1"/>
    <col min="10" max="10" width="8.8515625" style="0" customWidth="1"/>
    <col min="11" max="11" width="10.71093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0" ht="16.5" thickBot="1">
      <c r="B1" s="68" t="s">
        <v>27</v>
      </c>
      <c r="C1" s="26"/>
      <c r="D1" s="25"/>
      <c r="E1" s="25"/>
      <c r="F1" s="25"/>
      <c r="G1" s="24"/>
      <c r="J1" s="22"/>
    </row>
    <row r="3" spans="2:18" ht="28.5" thickBot="1">
      <c r="B3" s="64" t="s">
        <v>9</v>
      </c>
      <c r="C3" s="10"/>
      <c r="D3" s="10"/>
      <c r="E3" s="10"/>
      <c r="F3" s="10"/>
      <c r="R3" s="64" t="s">
        <v>60</v>
      </c>
    </row>
    <row r="4" spans="2:16" ht="21" thickBot="1">
      <c r="B4" s="6"/>
      <c r="J4" s="43" t="s">
        <v>34</v>
      </c>
      <c r="K4" s="44"/>
      <c r="L4" s="19"/>
      <c r="M4" s="163" t="s">
        <v>32</v>
      </c>
      <c r="N4" s="154"/>
      <c r="O4" s="154"/>
      <c r="P4" s="164"/>
    </row>
    <row r="5" spans="2:30" ht="15.75" thickBot="1">
      <c r="B5" s="2" t="s">
        <v>12</v>
      </c>
      <c r="C5" s="8" t="s">
        <v>11</v>
      </c>
      <c r="D5" s="3" t="s">
        <v>0</v>
      </c>
      <c r="E5" s="3" t="s">
        <v>1</v>
      </c>
      <c r="F5" s="3" t="s">
        <v>13</v>
      </c>
      <c r="G5" s="7" t="s">
        <v>10</v>
      </c>
      <c r="H5" s="4" t="s">
        <v>14</v>
      </c>
      <c r="J5" s="45" t="s">
        <v>35</v>
      </c>
      <c r="K5" s="46"/>
      <c r="L5" s="19"/>
      <c r="M5" s="165" t="s">
        <v>66</v>
      </c>
      <c r="N5" s="166"/>
      <c r="O5" s="166"/>
      <c r="P5" s="167"/>
      <c r="S5" s="2" t="s">
        <v>12</v>
      </c>
      <c r="T5" s="8" t="s">
        <v>11</v>
      </c>
      <c r="U5" s="3" t="s">
        <v>0</v>
      </c>
      <c r="V5" s="3" t="s">
        <v>1</v>
      </c>
      <c r="W5" s="3" t="s">
        <v>13</v>
      </c>
      <c r="X5" s="7" t="s">
        <v>10</v>
      </c>
      <c r="Y5" s="4" t="s">
        <v>14</v>
      </c>
      <c r="AA5" s="163" t="s">
        <v>32</v>
      </c>
      <c r="AB5" s="154"/>
      <c r="AC5" s="154"/>
      <c r="AD5" s="164"/>
    </row>
    <row r="6" spans="2:30" ht="15.75" thickBot="1">
      <c r="B6" s="9">
        <v>1</v>
      </c>
      <c r="C6" s="111">
        <v>69.09128526403659</v>
      </c>
      <c r="D6" s="60"/>
      <c r="E6" s="16"/>
      <c r="F6" s="16">
        <f aca="true" t="shared" si="0" ref="F6:F11">H$13*C6+H$14</f>
        <v>1.7664801118795852</v>
      </c>
      <c r="G6" s="35"/>
      <c r="H6" s="38">
        <f aca="true" t="shared" si="1" ref="H6:H11">10^F6</f>
        <v>58.40904585895818</v>
      </c>
      <c r="J6" s="47" t="s">
        <v>36</v>
      </c>
      <c r="K6" s="48"/>
      <c r="L6" s="19"/>
      <c r="M6" s="20" t="s">
        <v>51</v>
      </c>
      <c r="N6" s="20" t="s">
        <v>22</v>
      </c>
      <c r="O6" s="20" t="s">
        <v>23</v>
      </c>
      <c r="P6" s="20" t="s">
        <v>48</v>
      </c>
      <c r="S6" s="9">
        <v>1</v>
      </c>
      <c r="T6" s="72">
        <f aca="true" t="shared" si="2" ref="T6:T11">M50</f>
        <v>0</v>
      </c>
      <c r="U6" s="103">
        <f aca="true" t="shared" si="3" ref="U6:U11">O50</f>
        <v>1.5008320973190818</v>
      </c>
      <c r="V6" s="16">
        <f aca="true" t="shared" si="4" ref="V6:V11">LOG10(U6)</f>
        <v>0.17633210910768418</v>
      </c>
      <c r="W6" s="16" t="e">
        <f aca="true" t="shared" si="5" ref="W6:W11">Y$13*T6+Y$14</f>
        <v>#DIV/0!</v>
      </c>
      <c r="X6" s="35" t="e">
        <f aca="true" t="shared" si="6" ref="X6:X11">((ABS(W6-V6))/W6)*10</f>
        <v>#DIV/0!</v>
      </c>
      <c r="Y6" s="38" t="e">
        <f aca="true" t="shared" si="7" ref="Y6:Y11">10^W6</f>
        <v>#DIV/0!</v>
      </c>
      <c r="AA6" s="165" t="s">
        <v>61</v>
      </c>
      <c r="AB6" s="166"/>
      <c r="AC6" s="166"/>
      <c r="AD6" s="167"/>
    </row>
    <row r="7" spans="2:30" ht="15">
      <c r="B7" s="9">
        <v>2</v>
      </c>
      <c r="C7" s="111">
        <v>152.35593956181083</v>
      </c>
      <c r="D7" s="60">
        <v>4447</v>
      </c>
      <c r="E7" s="16">
        <f>LOG10(D7)</f>
        <v>3.648067129448935</v>
      </c>
      <c r="F7" s="16">
        <f t="shared" si="0"/>
        <v>3.6828306794962073</v>
      </c>
      <c r="G7" s="35">
        <f>((ABS(F7-E7))/F7)*10</f>
        <v>0.0943935604773119</v>
      </c>
      <c r="H7" s="38">
        <f t="shared" si="1"/>
        <v>4817.599349150143</v>
      </c>
      <c r="J7" s="47" t="s">
        <v>25</v>
      </c>
      <c r="K7" s="48"/>
      <c r="L7" s="19"/>
      <c r="M7" s="71"/>
      <c r="N7" s="111"/>
      <c r="O7" s="21">
        <f aca="true" t="shared" si="8" ref="O7:O18">H$13*N7+H$14</f>
        <v>0.17633210910768415</v>
      </c>
      <c r="P7" s="62">
        <f aca="true" t="shared" si="9" ref="P7:P18">10^O7</f>
        <v>1.5008320973190818</v>
      </c>
      <c r="S7" s="9">
        <v>2</v>
      </c>
      <c r="T7" s="72">
        <f t="shared" si="2"/>
        <v>0</v>
      </c>
      <c r="U7" s="103">
        <f t="shared" si="3"/>
        <v>1.5008320973190818</v>
      </c>
      <c r="V7" s="16">
        <f t="shared" si="4"/>
        <v>0.17633210910768418</v>
      </c>
      <c r="W7" s="16" t="e">
        <f t="shared" si="5"/>
        <v>#DIV/0!</v>
      </c>
      <c r="X7" s="35" t="e">
        <f t="shared" si="6"/>
        <v>#DIV/0!</v>
      </c>
      <c r="Y7" s="38" t="e">
        <f t="shared" si="7"/>
        <v>#DIV/0!</v>
      </c>
      <c r="AA7" s="20" t="s">
        <v>51</v>
      </c>
      <c r="AB7" s="104" t="s">
        <v>22</v>
      </c>
      <c r="AC7" s="104" t="s">
        <v>23</v>
      </c>
      <c r="AD7" s="104" t="s">
        <v>48</v>
      </c>
    </row>
    <row r="8" spans="2:30" ht="13.5" thickBot="1">
      <c r="B8" s="9">
        <v>3</v>
      </c>
      <c r="C8" s="111">
        <v>175.10849061959263</v>
      </c>
      <c r="D8" s="60">
        <v>14227</v>
      </c>
      <c r="E8" s="16">
        <f>LOG10(D8)</f>
        <v>4.1531133315106095</v>
      </c>
      <c r="F8" s="16">
        <f t="shared" si="0"/>
        <v>4.206484617677176</v>
      </c>
      <c r="G8" s="35">
        <f>((ABS(F8-E8))/F8)*10</f>
        <v>0.1268785958286422</v>
      </c>
      <c r="H8" s="38">
        <f t="shared" si="1"/>
        <v>16087.353969081689</v>
      </c>
      <c r="J8" s="49" t="s">
        <v>20</v>
      </c>
      <c r="K8" s="50" t="s">
        <v>21</v>
      </c>
      <c r="L8" s="19"/>
      <c r="M8" s="71"/>
      <c r="N8" s="111"/>
      <c r="O8" s="21">
        <f t="shared" si="8"/>
        <v>0.17633210910768415</v>
      </c>
      <c r="P8" s="62">
        <f t="shared" si="9"/>
        <v>1.5008320973190818</v>
      </c>
      <c r="S8" s="9">
        <v>3</v>
      </c>
      <c r="T8" s="72">
        <f t="shared" si="2"/>
        <v>0</v>
      </c>
      <c r="U8" s="103">
        <f t="shared" si="3"/>
        <v>1.5008320973190818</v>
      </c>
      <c r="V8" s="16">
        <f t="shared" si="4"/>
        <v>0.17633210910768418</v>
      </c>
      <c r="W8" s="16" t="e">
        <f t="shared" si="5"/>
        <v>#DIV/0!</v>
      </c>
      <c r="X8" s="35" t="e">
        <f t="shared" si="6"/>
        <v>#DIV/0!</v>
      </c>
      <c r="Y8" s="38" t="e">
        <f t="shared" si="7"/>
        <v>#DIV/0!</v>
      </c>
      <c r="AA8" s="105"/>
      <c r="AB8" s="58"/>
      <c r="AC8" s="106" t="e">
        <f aca="true" t="shared" si="10" ref="AC8:AC19">Y$13*AB8+Y$14</f>
        <v>#DIV/0!</v>
      </c>
      <c r="AD8" s="62" t="e">
        <f aca="true" t="shared" si="11" ref="AD8:AD19">10^AC8</f>
        <v>#DIV/0!</v>
      </c>
    </row>
    <row r="9" spans="2:30" ht="12.75">
      <c r="B9" s="9">
        <v>4</v>
      </c>
      <c r="C9" s="111">
        <v>189.49545503853935</v>
      </c>
      <c r="D9" s="60">
        <v>46322</v>
      </c>
      <c r="E9" s="16">
        <f>LOG10(D9)</f>
        <v>4.665787302235192</v>
      </c>
      <c r="F9" s="16">
        <f t="shared" si="0"/>
        <v>4.537603117634314</v>
      </c>
      <c r="G9" s="35">
        <f>((ABS(F9-E9))/F9)*10</f>
        <v>0.28249316054707685</v>
      </c>
      <c r="H9" s="38">
        <f t="shared" si="1"/>
        <v>34482.84719357162</v>
      </c>
      <c r="J9" s="58"/>
      <c r="K9" s="1">
        <f aca="true" t="shared" si="12" ref="K9:K16">J9/4</f>
        <v>0</v>
      </c>
      <c r="L9" s="19"/>
      <c r="M9" s="71"/>
      <c r="N9" s="111"/>
      <c r="O9" s="21">
        <f t="shared" si="8"/>
        <v>0.17633210910768415</v>
      </c>
      <c r="P9" s="62">
        <f t="shared" si="9"/>
        <v>1.5008320973190818</v>
      </c>
      <c r="S9" s="9">
        <v>4</v>
      </c>
      <c r="T9" s="72">
        <f t="shared" si="2"/>
        <v>0</v>
      </c>
      <c r="U9" s="103">
        <f t="shared" si="3"/>
        <v>1.5008320973190818</v>
      </c>
      <c r="V9" s="16">
        <f t="shared" si="4"/>
        <v>0.17633210910768418</v>
      </c>
      <c r="W9" s="16" t="e">
        <f t="shared" si="5"/>
        <v>#DIV/0!</v>
      </c>
      <c r="X9" s="35" t="e">
        <f t="shared" si="6"/>
        <v>#DIV/0!</v>
      </c>
      <c r="Y9" s="38" t="e">
        <f t="shared" si="7"/>
        <v>#DIV/0!</v>
      </c>
      <c r="AA9" s="105"/>
      <c r="AB9" s="58"/>
      <c r="AC9" s="106" t="e">
        <f t="shared" si="10"/>
        <v>#DIV/0!</v>
      </c>
      <c r="AD9" s="62" t="e">
        <f t="shared" si="11"/>
        <v>#DIV/0!</v>
      </c>
    </row>
    <row r="10" spans="2:30" ht="12.75">
      <c r="B10" s="9">
        <v>5</v>
      </c>
      <c r="C10" s="111">
        <v>214.15329194615376</v>
      </c>
      <c r="D10" s="60">
        <v>133924</v>
      </c>
      <c r="E10" s="16">
        <f>LOG10(D10)</f>
        <v>5.126858412214183</v>
      </c>
      <c r="F10" s="16">
        <f t="shared" si="0"/>
        <v>5.1051075425625285</v>
      </c>
      <c r="G10" s="35">
        <f>((ABS(F10-E10))/F10)*10</f>
        <v>0.042606094916340764</v>
      </c>
      <c r="H10" s="38">
        <f t="shared" si="1"/>
        <v>127381.84724128884</v>
      </c>
      <c r="J10" s="58"/>
      <c r="K10" s="1">
        <f t="shared" si="12"/>
        <v>0</v>
      </c>
      <c r="L10" s="19"/>
      <c r="M10" s="71"/>
      <c r="N10" s="111"/>
      <c r="O10" s="21">
        <f t="shared" si="8"/>
        <v>0.17633210910768415</v>
      </c>
      <c r="P10" s="62">
        <f t="shared" si="9"/>
        <v>1.5008320973190818</v>
      </c>
      <c r="S10" s="9">
        <v>5</v>
      </c>
      <c r="T10" s="72">
        <f t="shared" si="2"/>
        <v>0</v>
      </c>
      <c r="U10" s="103">
        <f t="shared" si="3"/>
        <v>1.5008320973190818</v>
      </c>
      <c r="V10" s="16">
        <f t="shared" si="4"/>
        <v>0.17633210910768418</v>
      </c>
      <c r="W10" s="16" t="e">
        <f t="shared" si="5"/>
        <v>#DIV/0!</v>
      </c>
      <c r="X10" s="35" t="e">
        <f t="shared" si="6"/>
        <v>#DIV/0!</v>
      </c>
      <c r="Y10" s="38" t="e">
        <f t="shared" si="7"/>
        <v>#DIV/0!</v>
      </c>
      <c r="AA10" s="105"/>
      <c r="AB10" s="58"/>
      <c r="AC10" s="106" t="e">
        <f t="shared" si="10"/>
        <v>#DIV/0!</v>
      </c>
      <c r="AD10" s="62" t="e">
        <f t="shared" si="11"/>
        <v>#DIV/0!</v>
      </c>
    </row>
    <row r="11" spans="2:30" ht="13.5" thickBot="1">
      <c r="B11" s="9">
        <v>6</v>
      </c>
      <c r="C11" s="111">
        <v>231.49015471618114</v>
      </c>
      <c r="D11" s="117">
        <v>276897</v>
      </c>
      <c r="E11" s="16">
        <f>LOG10(D11)</f>
        <v>5.442318250471094</v>
      </c>
      <c r="F11" s="16">
        <f t="shared" si="0"/>
        <v>5.504118468509789</v>
      </c>
      <c r="G11" s="35">
        <f>((ABS(F11-E11))/F11)*10</f>
        <v>0.11227995616785384</v>
      </c>
      <c r="H11" s="38">
        <f t="shared" si="1"/>
        <v>319240.8573756913</v>
      </c>
      <c r="J11" s="58"/>
      <c r="K11" s="1">
        <f t="shared" si="12"/>
        <v>0</v>
      </c>
      <c r="L11" s="19"/>
      <c r="M11" s="71"/>
      <c r="N11" s="111"/>
      <c r="O11" s="21">
        <f t="shared" si="8"/>
        <v>0.17633210910768415</v>
      </c>
      <c r="P11" s="62">
        <f t="shared" si="9"/>
        <v>1.5008320973190818</v>
      </c>
      <c r="S11" s="9">
        <v>6</v>
      </c>
      <c r="T11" s="72">
        <f t="shared" si="2"/>
        <v>0</v>
      </c>
      <c r="U11" s="103">
        <f t="shared" si="3"/>
        <v>1.5008320973190818</v>
      </c>
      <c r="V11" s="16">
        <f t="shared" si="4"/>
        <v>0.17633210910768418</v>
      </c>
      <c r="W11" s="16" t="e">
        <f t="shared" si="5"/>
        <v>#DIV/0!</v>
      </c>
      <c r="X11" s="35" t="e">
        <f t="shared" si="6"/>
        <v>#DIV/0!</v>
      </c>
      <c r="Y11" s="38" t="e">
        <f t="shared" si="7"/>
        <v>#DIV/0!</v>
      </c>
      <c r="AA11" s="105"/>
      <c r="AB11" s="58"/>
      <c r="AC11" s="106" t="e">
        <f t="shared" si="10"/>
        <v>#DIV/0!</v>
      </c>
      <c r="AD11" s="62" t="e">
        <f t="shared" si="11"/>
        <v>#DIV/0!</v>
      </c>
    </row>
    <row r="12" spans="5:30" ht="13.5" thickBot="1">
      <c r="E12" s="151" t="s">
        <v>50</v>
      </c>
      <c r="F12" s="152"/>
      <c r="G12" s="89">
        <f>AVERAGE(G7:G11)</f>
        <v>0.1317302735874451</v>
      </c>
      <c r="J12" s="58"/>
      <c r="K12" s="1">
        <f t="shared" si="12"/>
        <v>0</v>
      </c>
      <c r="L12" s="19"/>
      <c r="M12" s="71"/>
      <c r="N12" s="111"/>
      <c r="O12" s="21">
        <f t="shared" si="8"/>
        <v>0.17633210910768415</v>
      </c>
      <c r="P12" s="62">
        <f t="shared" si="9"/>
        <v>1.5008320973190818</v>
      </c>
      <c r="V12" s="151" t="s">
        <v>50</v>
      </c>
      <c r="W12" s="152"/>
      <c r="X12" s="89" t="e">
        <f>AVERAGE(X6:X11)</f>
        <v>#DIV/0!</v>
      </c>
      <c r="AA12" s="105"/>
      <c r="AB12" s="58"/>
      <c r="AC12" s="106" t="e">
        <f t="shared" si="10"/>
        <v>#DIV/0!</v>
      </c>
      <c r="AD12" s="62" t="e">
        <f t="shared" si="11"/>
        <v>#DIV/0!</v>
      </c>
    </row>
    <row r="13" spans="7:30" ht="12.75">
      <c r="G13" s="82" t="s">
        <v>28</v>
      </c>
      <c r="H13" s="83">
        <f>SLOPE(E7:E11,C7:C11)</f>
        <v>0.023015174731444824</v>
      </c>
      <c r="J13" s="58"/>
      <c r="K13" s="1">
        <f t="shared" si="12"/>
        <v>0</v>
      </c>
      <c r="L13" s="19"/>
      <c r="M13" s="71"/>
      <c r="N13" s="111"/>
      <c r="O13" s="21">
        <f t="shared" si="8"/>
        <v>0.17633210910768415</v>
      </c>
      <c r="P13" s="62">
        <f t="shared" si="9"/>
        <v>1.5008320973190818</v>
      </c>
      <c r="X13" s="82" t="s">
        <v>28</v>
      </c>
      <c r="Y13" s="83" t="e">
        <f>SLOPE(V7:V11,T7:T11)</f>
        <v>#DIV/0!</v>
      </c>
      <c r="AA13" s="105"/>
      <c r="AB13" s="58"/>
      <c r="AC13" s="106" t="e">
        <f t="shared" si="10"/>
        <v>#DIV/0!</v>
      </c>
      <c r="AD13" s="62" t="e">
        <f t="shared" si="11"/>
        <v>#DIV/0!</v>
      </c>
    </row>
    <row r="14" spans="7:30" ht="12.75">
      <c r="G14" s="84" t="s">
        <v>29</v>
      </c>
      <c r="H14" s="85">
        <f>INTERCEPT(E7:E11,C7:C11)</f>
        <v>0.17633210910768415</v>
      </c>
      <c r="I14" s="18"/>
      <c r="J14" s="58"/>
      <c r="K14" s="1">
        <f t="shared" si="12"/>
        <v>0</v>
      </c>
      <c r="L14" s="19"/>
      <c r="M14" s="71"/>
      <c r="N14" s="58"/>
      <c r="O14" s="21">
        <f t="shared" si="8"/>
        <v>0.17633210910768415</v>
      </c>
      <c r="P14" s="62">
        <f t="shared" si="9"/>
        <v>1.5008320973190818</v>
      </c>
      <c r="X14" s="84" t="s">
        <v>29</v>
      </c>
      <c r="Y14" s="85" t="e">
        <f>INTERCEPT(V7:V11,T7:T11)</f>
        <v>#DIV/0!</v>
      </c>
      <c r="AA14" s="105"/>
      <c r="AB14" s="58"/>
      <c r="AC14" s="106" t="e">
        <f t="shared" si="10"/>
        <v>#DIV/0!</v>
      </c>
      <c r="AD14" s="62" t="e">
        <f t="shared" si="11"/>
        <v>#DIV/0!</v>
      </c>
    </row>
    <row r="15" spans="7:30" ht="13.5" thickBot="1">
      <c r="G15" s="86" t="s">
        <v>30</v>
      </c>
      <c r="H15" s="87">
        <f>RSQ(E7:E11,C7:C11)</f>
        <v>0.9881830272163189</v>
      </c>
      <c r="I15" s="18"/>
      <c r="J15" s="58"/>
      <c r="K15" s="1">
        <f t="shared" si="12"/>
        <v>0</v>
      </c>
      <c r="L15" s="19"/>
      <c r="M15" s="71"/>
      <c r="N15" s="58"/>
      <c r="O15" s="21">
        <f t="shared" si="8"/>
        <v>0.17633210910768415</v>
      </c>
      <c r="P15" s="62">
        <f t="shared" si="9"/>
        <v>1.5008320973190818</v>
      </c>
      <c r="X15" s="86" t="s">
        <v>30</v>
      </c>
      <c r="Y15" s="87" t="e">
        <f>RSQ(V7:V11,T7:T11)</f>
        <v>#DIV/0!</v>
      </c>
      <c r="AA15" s="105"/>
      <c r="AB15" s="58"/>
      <c r="AC15" s="106" t="e">
        <f t="shared" si="10"/>
        <v>#DIV/0!</v>
      </c>
      <c r="AD15" s="62" t="e">
        <f t="shared" si="11"/>
        <v>#DIV/0!</v>
      </c>
    </row>
    <row r="16" spans="9:30" ht="12.75">
      <c r="I16" s="18"/>
      <c r="J16" s="58"/>
      <c r="K16" s="1">
        <f t="shared" si="12"/>
        <v>0</v>
      </c>
      <c r="L16" s="19"/>
      <c r="M16" s="71"/>
      <c r="N16" s="58"/>
      <c r="O16" s="21">
        <f t="shared" si="8"/>
        <v>0.17633210910768415</v>
      </c>
      <c r="P16" s="62">
        <f t="shared" si="9"/>
        <v>1.5008320973190818</v>
      </c>
      <c r="AA16" s="105"/>
      <c r="AB16" s="58"/>
      <c r="AC16" s="106" t="e">
        <f t="shared" si="10"/>
        <v>#DIV/0!</v>
      </c>
      <c r="AD16" s="62" t="e">
        <f t="shared" si="11"/>
        <v>#DIV/0!</v>
      </c>
    </row>
    <row r="17" spans="12:30" ht="12.75">
      <c r="L17" s="19"/>
      <c r="M17" s="71"/>
      <c r="N17" s="58"/>
      <c r="O17" s="21">
        <f t="shared" si="8"/>
        <v>0.17633210910768415</v>
      </c>
      <c r="P17" s="62">
        <f t="shared" si="9"/>
        <v>1.5008320973190818</v>
      </c>
      <c r="AA17" s="105"/>
      <c r="AB17" s="58"/>
      <c r="AC17" s="106" t="e">
        <f t="shared" si="10"/>
        <v>#DIV/0!</v>
      </c>
      <c r="AD17" s="62" t="e">
        <f t="shared" si="11"/>
        <v>#DIV/0!</v>
      </c>
    </row>
    <row r="18" spans="12:30" ht="13.5" thickBot="1">
      <c r="L18" s="19"/>
      <c r="M18" s="71"/>
      <c r="N18" s="58"/>
      <c r="O18" s="21">
        <f t="shared" si="8"/>
        <v>0.17633210910768415</v>
      </c>
      <c r="P18" s="62">
        <f t="shared" si="9"/>
        <v>1.5008320973190818</v>
      </c>
      <c r="AA18" s="105"/>
      <c r="AB18" s="58"/>
      <c r="AC18" s="106" t="e">
        <f t="shared" si="10"/>
        <v>#DIV/0!</v>
      </c>
      <c r="AD18" s="62" t="e">
        <f t="shared" si="11"/>
        <v>#DIV/0!</v>
      </c>
    </row>
    <row r="19" spans="10:30" ht="13.5" thickBot="1">
      <c r="J19" s="43" t="s">
        <v>37</v>
      </c>
      <c r="K19" s="44"/>
      <c r="L19" s="19"/>
      <c r="M19" s="19"/>
      <c r="N19" s="19"/>
      <c r="O19" s="19"/>
      <c r="AA19" s="105"/>
      <c r="AB19" s="58"/>
      <c r="AC19" s="106" t="e">
        <f t="shared" si="10"/>
        <v>#DIV/0!</v>
      </c>
      <c r="AD19" s="62" t="e">
        <f t="shared" si="11"/>
        <v>#DIV/0!</v>
      </c>
    </row>
    <row r="20" spans="10:15" ht="15">
      <c r="J20" s="53" t="s">
        <v>31</v>
      </c>
      <c r="K20" s="54"/>
      <c r="L20" s="19"/>
      <c r="M20" s="65" t="s">
        <v>33</v>
      </c>
      <c r="N20" s="66"/>
      <c r="O20" s="19"/>
    </row>
    <row r="21" spans="10:15" ht="15">
      <c r="J21" s="47" t="s">
        <v>36</v>
      </c>
      <c r="K21" s="48"/>
      <c r="L21" s="19"/>
      <c r="M21" s="39" t="s">
        <v>41</v>
      </c>
      <c r="N21" s="40"/>
      <c r="O21" s="19"/>
    </row>
    <row r="22" spans="10:15" ht="15">
      <c r="J22" s="47" t="s">
        <v>25</v>
      </c>
      <c r="K22" s="48"/>
      <c r="L22" s="19"/>
      <c r="M22" s="39" t="s">
        <v>42</v>
      </c>
      <c r="N22" s="40"/>
      <c r="O22" s="19"/>
    </row>
    <row r="23" spans="10:15" ht="13.5" thickBot="1">
      <c r="J23" s="49" t="s">
        <v>20</v>
      </c>
      <c r="K23" s="50" t="s">
        <v>21</v>
      </c>
      <c r="L23" s="19"/>
      <c r="M23" s="39" t="s">
        <v>43</v>
      </c>
      <c r="N23" s="40"/>
      <c r="O23" s="19"/>
    </row>
    <row r="24" spans="10:15" ht="12.75">
      <c r="J24" s="59"/>
      <c r="K24" s="61" t="e">
        <f aca="true" t="shared" si="13" ref="K24:K31">LOG10(J24*10)*(64)</f>
        <v>#NUM!</v>
      </c>
      <c r="L24" s="19"/>
      <c r="M24" s="39" t="s">
        <v>44</v>
      </c>
      <c r="N24" s="40"/>
      <c r="O24" s="19"/>
    </row>
    <row r="25" spans="10:15" ht="12.75">
      <c r="J25" s="58"/>
      <c r="K25" s="61" t="e">
        <f t="shared" si="13"/>
        <v>#NUM!</v>
      </c>
      <c r="L25" s="19"/>
      <c r="M25" s="39" t="s">
        <v>40</v>
      </c>
      <c r="N25" s="40"/>
      <c r="O25" s="19"/>
    </row>
    <row r="26" spans="10:15" ht="12.75">
      <c r="J26" s="58"/>
      <c r="K26" s="61" t="e">
        <f t="shared" si="13"/>
        <v>#NUM!</v>
      </c>
      <c r="L26" s="19"/>
      <c r="M26" s="67" t="s">
        <v>45</v>
      </c>
      <c r="N26" s="40"/>
      <c r="O26" s="19"/>
    </row>
    <row r="27" spans="10:15" ht="12.75">
      <c r="J27" s="58"/>
      <c r="K27" s="61" t="e">
        <f t="shared" si="13"/>
        <v>#NUM!</v>
      </c>
      <c r="L27" s="19"/>
      <c r="M27" s="41" t="s">
        <v>46</v>
      </c>
      <c r="N27" s="42"/>
      <c r="O27" s="19"/>
    </row>
    <row r="28" spans="10:15" ht="12.75">
      <c r="J28" s="58"/>
      <c r="K28" s="61" t="e">
        <f t="shared" si="13"/>
        <v>#NUM!</v>
      </c>
      <c r="L28" s="19"/>
      <c r="O28" s="19"/>
    </row>
    <row r="29" spans="10:15" ht="12.75">
      <c r="J29" s="58"/>
      <c r="K29" s="61" t="e">
        <f t="shared" si="13"/>
        <v>#NUM!</v>
      </c>
      <c r="L29" s="19"/>
      <c r="O29" s="19"/>
    </row>
    <row r="30" spans="10:15" ht="12.75">
      <c r="J30" s="58"/>
      <c r="K30" s="61" t="e">
        <f t="shared" si="13"/>
        <v>#NUM!</v>
      </c>
      <c r="L30" s="19"/>
      <c r="O30" s="19"/>
    </row>
    <row r="31" spans="10:15" ht="12.75">
      <c r="J31" s="58"/>
      <c r="K31" s="61" t="e">
        <f t="shared" si="13"/>
        <v>#NUM!</v>
      </c>
      <c r="L31" s="19"/>
      <c r="O31" s="19"/>
    </row>
    <row r="32" spans="12:15" ht="12.75">
      <c r="L32" s="19"/>
      <c r="M32" s="19"/>
      <c r="N32" s="19"/>
      <c r="O32" s="19"/>
    </row>
    <row r="33" spans="12:15" ht="13.5" thickBot="1">
      <c r="L33" s="19"/>
      <c r="M33" s="19"/>
      <c r="N33" s="19"/>
      <c r="O33" s="19"/>
    </row>
    <row r="34" spans="10:16" ht="13.5" thickBot="1">
      <c r="J34" s="43" t="s">
        <v>38</v>
      </c>
      <c r="K34" s="44"/>
      <c r="L34" s="19"/>
      <c r="M34" s="160" t="s">
        <v>57</v>
      </c>
      <c r="N34" s="161"/>
      <c r="O34" s="161"/>
      <c r="P34" s="169"/>
    </row>
    <row r="35" spans="10:16" ht="15">
      <c r="J35" s="45" t="s">
        <v>39</v>
      </c>
      <c r="K35" s="57"/>
      <c r="L35" s="19"/>
      <c r="M35" s="153" t="s">
        <v>53</v>
      </c>
      <c r="N35" s="154"/>
      <c r="O35" s="154"/>
      <c r="P35" s="155"/>
    </row>
    <row r="36" spans="10:16" ht="15">
      <c r="J36" s="47" t="s">
        <v>36</v>
      </c>
      <c r="K36" s="48"/>
      <c r="L36" s="19"/>
      <c r="M36" s="156" t="s">
        <v>62</v>
      </c>
      <c r="N36" s="157"/>
      <c r="O36" s="157"/>
      <c r="P36" s="158"/>
    </row>
    <row r="37" spans="10:16" ht="15.75" thickBot="1">
      <c r="J37" s="47" t="s">
        <v>25</v>
      </c>
      <c r="K37" s="48"/>
      <c r="L37" s="19"/>
      <c r="M37" s="156" t="s">
        <v>55</v>
      </c>
      <c r="N37" s="159"/>
      <c r="O37" s="159"/>
      <c r="P37" s="158"/>
    </row>
    <row r="38" spans="10:16" ht="15" thickBot="1">
      <c r="J38" s="49" t="s">
        <v>47</v>
      </c>
      <c r="K38" s="50" t="s">
        <v>21</v>
      </c>
      <c r="L38" s="19"/>
      <c r="M38" s="91" t="s">
        <v>21</v>
      </c>
      <c r="N38" s="92" t="s">
        <v>47</v>
      </c>
      <c r="O38" s="92" t="s">
        <v>48</v>
      </c>
      <c r="P38" s="93" t="s">
        <v>63</v>
      </c>
    </row>
    <row r="39" spans="10:16" ht="12.75">
      <c r="J39" s="59"/>
      <c r="K39" s="61" t="e">
        <f aca="true" t="shared" si="14" ref="K39:K46">LOG10(J39)*(64)</f>
        <v>#NUM!</v>
      </c>
      <c r="L39" s="19"/>
      <c r="M39" s="59">
        <f>N7</f>
        <v>0</v>
      </c>
      <c r="N39" s="61">
        <f>10^(4*(M39/256))</f>
        <v>1</v>
      </c>
      <c r="O39" s="61">
        <f>P7</f>
        <v>1.5008320973190818</v>
      </c>
      <c r="P39" s="107">
        <f>O39/N39</f>
        <v>1.5008320973190818</v>
      </c>
    </row>
    <row r="40" spans="10:16" ht="12.75">
      <c r="J40" s="58"/>
      <c r="K40" s="61" t="e">
        <f t="shared" si="14"/>
        <v>#NUM!</v>
      </c>
      <c r="L40" s="19"/>
      <c r="M40" s="59">
        <f>N8</f>
        <v>0</v>
      </c>
      <c r="N40" s="61">
        <f>10^(4*(M40/256))</f>
        <v>1</v>
      </c>
      <c r="O40" s="61">
        <f>P8</f>
        <v>1.5008320973190818</v>
      </c>
      <c r="P40" s="107">
        <f>O40/N40</f>
        <v>1.5008320973190818</v>
      </c>
    </row>
    <row r="41" spans="10:16" ht="12.75">
      <c r="J41" s="58"/>
      <c r="K41" s="61" t="e">
        <f t="shared" si="14"/>
        <v>#NUM!</v>
      </c>
      <c r="L41" s="19"/>
      <c r="M41" s="59">
        <f>N9</f>
        <v>0</v>
      </c>
      <c r="N41" s="61">
        <f>10^(4*(M41/256))</f>
        <v>1</v>
      </c>
      <c r="O41" s="61">
        <f>P9</f>
        <v>1.5008320973190818</v>
      </c>
      <c r="P41" s="107">
        <f>O41/N41</f>
        <v>1.5008320973190818</v>
      </c>
    </row>
    <row r="42" spans="10:16" ht="12.75">
      <c r="J42" s="58"/>
      <c r="K42" s="61" t="e">
        <f t="shared" si="14"/>
        <v>#NUM!</v>
      </c>
      <c r="L42" s="19"/>
      <c r="M42" s="59">
        <f>N10</f>
        <v>0</v>
      </c>
      <c r="N42" s="61">
        <f>10^(4*(M42/256))</f>
        <v>1</v>
      </c>
      <c r="O42" s="61">
        <f>P10</f>
        <v>1.5008320973190818</v>
      </c>
      <c r="P42" s="107">
        <f>O42/N42</f>
        <v>1.5008320973190818</v>
      </c>
    </row>
    <row r="43" spans="10:16" ht="12.75">
      <c r="J43" s="58"/>
      <c r="K43" s="61" t="e">
        <f t="shared" si="14"/>
        <v>#NUM!</v>
      </c>
      <c r="L43" s="19"/>
      <c r="M43" s="59">
        <f>N11</f>
        <v>0</v>
      </c>
      <c r="N43" s="61">
        <f>10^(4*(M43/256))</f>
        <v>1</v>
      </c>
      <c r="O43" s="61">
        <f>P11</f>
        <v>1.5008320973190818</v>
      </c>
      <c r="P43" s="107">
        <f>O43/N43</f>
        <v>1.5008320973190818</v>
      </c>
    </row>
    <row r="44" spans="2:12" ht="13.5" thickBot="1">
      <c r="B44" s="5"/>
      <c r="C44" s="5"/>
      <c r="D44" s="5"/>
      <c r="E44" s="11" t="s">
        <v>3</v>
      </c>
      <c r="F44" s="13"/>
      <c r="G44" s="11" t="s">
        <v>7</v>
      </c>
      <c r="H44" s="12"/>
      <c r="J44" s="58"/>
      <c r="K44" s="61" t="e">
        <f t="shared" si="14"/>
        <v>#NUM!</v>
      </c>
      <c r="L44" s="19"/>
    </row>
    <row r="45" spans="2:15" ht="13.5" thickBot="1">
      <c r="B45" s="13"/>
      <c r="C45" s="13"/>
      <c r="D45" s="13"/>
      <c r="E45" s="114"/>
      <c r="F45" s="13"/>
      <c r="G45" s="114"/>
      <c r="H45" s="12"/>
      <c r="J45" s="58"/>
      <c r="K45" s="61" t="e">
        <f t="shared" si="14"/>
        <v>#NUM!</v>
      </c>
      <c r="L45" s="19"/>
      <c r="M45" s="160" t="s">
        <v>73</v>
      </c>
      <c r="N45" s="161"/>
      <c r="O45" s="162"/>
    </row>
    <row r="46" spans="1:15" ht="15">
      <c r="A46" s="116" t="s">
        <v>102</v>
      </c>
      <c r="B46" s="15"/>
      <c r="C46" s="17"/>
      <c r="D46" s="15"/>
      <c r="E46" s="15"/>
      <c r="F46" s="17"/>
      <c r="G46" s="17"/>
      <c r="H46" s="12"/>
      <c r="J46" s="58"/>
      <c r="K46" s="61" t="e">
        <f t="shared" si="14"/>
        <v>#NUM!</v>
      </c>
      <c r="M46" s="153" t="s">
        <v>64</v>
      </c>
      <c r="N46" s="154"/>
      <c r="O46" s="164"/>
    </row>
    <row r="47" spans="1:16" ht="15">
      <c r="A47" s="115" t="s">
        <v>5</v>
      </c>
      <c r="B47" s="14"/>
      <c r="C47" s="14"/>
      <c r="D47" s="114" t="s">
        <v>6</v>
      </c>
      <c r="E47" s="13"/>
      <c r="F47" s="13"/>
      <c r="G47" s="114" t="s">
        <v>4</v>
      </c>
      <c r="H47" s="12"/>
      <c r="J47" s="19"/>
      <c r="K47" s="19"/>
      <c r="M47" s="156" t="s">
        <v>104</v>
      </c>
      <c r="N47" s="157"/>
      <c r="O47" s="168"/>
      <c r="P47" s="97"/>
    </row>
    <row r="48" spans="1:16" ht="15.75" thickBot="1">
      <c r="A48" s="33"/>
      <c r="B48" s="5"/>
      <c r="C48" s="5"/>
      <c r="D48" s="5"/>
      <c r="E48" s="5"/>
      <c r="F48" s="5"/>
      <c r="G48" s="5"/>
      <c r="H48" s="121"/>
      <c r="I48" s="17"/>
      <c r="J48" s="19"/>
      <c r="K48" s="19"/>
      <c r="M48" s="148"/>
      <c r="N48" s="149"/>
      <c r="O48" s="150"/>
      <c r="P48" s="97"/>
    </row>
    <row r="49" spans="1:16" ht="15" thickBot="1">
      <c r="A49" s="113" t="s">
        <v>8</v>
      </c>
      <c r="B49" s="5"/>
      <c r="C49" s="5"/>
      <c r="D49" s="5"/>
      <c r="E49" s="5"/>
      <c r="F49" s="5"/>
      <c r="G49" s="5"/>
      <c r="H49" s="121"/>
      <c r="I49" s="10"/>
      <c r="J49" s="43" t="s">
        <v>52</v>
      </c>
      <c r="K49" s="44"/>
      <c r="M49" s="98" t="s">
        <v>21</v>
      </c>
      <c r="N49" s="91" t="s">
        <v>47</v>
      </c>
      <c r="O49" s="99" t="s">
        <v>65</v>
      </c>
      <c r="P49" s="97"/>
    </row>
    <row r="50" spans="1:16" ht="15">
      <c r="A50" s="120"/>
      <c r="B50" s="118"/>
      <c r="C50" s="118"/>
      <c r="D50" s="118"/>
      <c r="E50" s="118"/>
      <c r="F50" s="118"/>
      <c r="G50" s="118"/>
      <c r="H50" s="119"/>
      <c r="I50" s="17"/>
      <c r="J50" s="45" t="s">
        <v>71</v>
      </c>
      <c r="K50" s="57"/>
      <c r="M50" s="108"/>
      <c r="N50" s="61">
        <f aca="true" t="shared" si="15" ref="N50:N55">10^(4*(M50/256))</f>
        <v>1</v>
      </c>
      <c r="O50" s="37">
        <f>P39*N50</f>
        <v>1.5008320973190818</v>
      </c>
      <c r="P50" s="97"/>
    </row>
    <row r="51" spans="9:15" ht="15">
      <c r="I51" s="10"/>
      <c r="J51" s="47" t="s">
        <v>36</v>
      </c>
      <c r="K51" s="48"/>
      <c r="M51" s="109"/>
      <c r="N51" s="61">
        <f t="shared" si="15"/>
        <v>1</v>
      </c>
      <c r="O51" s="38">
        <f>P39*N51</f>
        <v>1.5008320973190818</v>
      </c>
    </row>
    <row r="52" spans="9:15" ht="15">
      <c r="I52" s="17"/>
      <c r="J52" s="47" t="s">
        <v>25</v>
      </c>
      <c r="K52" s="48"/>
      <c r="M52" s="109"/>
      <c r="N52" s="61">
        <f t="shared" si="15"/>
        <v>1</v>
      </c>
      <c r="O52" s="38">
        <f>P39*N52</f>
        <v>1.5008320973190818</v>
      </c>
    </row>
    <row r="53" spans="9:15" ht="15" thickBot="1">
      <c r="I53" s="17"/>
      <c r="J53" s="49" t="s">
        <v>72</v>
      </c>
      <c r="K53" s="50" t="s">
        <v>21</v>
      </c>
      <c r="M53" s="109"/>
      <c r="N53" s="61">
        <f t="shared" si="15"/>
        <v>1</v>
      </c>
      <c r="O53" s="38">
        <f>P39*N53</f>
        <v>1.5008320973190818</v>
      </c>
    </row>
    <row r="54" spans="10:15" ht="12.75">
      <c r="J54" s="59"/>
      <c r="K54" s="61" t="e">
        <f>LOG10(J54)*(256/LOG10(262144))</f>
        <v>#NUM!</v>
      </c>
      <c r="M54" s="109"/>
      <c r="N54" s="61">
        <f t="shared" si="15"/>
        <v>1</v>
      </c>
      <c r="O54" s="38">
        <f>P39*N54</f>
        <v>1.5008320973190818</v>
      </c>
    </row>
    <row r="55" spans="10:15" ht="12.75">
      <c r="J55" s="58"/>
      <c r="K55" s="61" t="e">
        <f aca="true" t="shared" si="16" ref="K55:K61">LOG10(J55)*(256/LOG10(262144))</f>
        <v>#NUM!</v>
      </c>
      <c r="M55" s="109"/>
      <c r="N55" s="61">
        <f t="shared" si="15"/>
        <v>1</v>
      </c>
      <c r="O55" s="38">
        <f>P39*N55</f>
        <v>1.5008320973190818</v>
      </c>
    </row>
    <row r="56" spans="10:11" ht="12.75">
      <c r="J56" s="58"/>
      <c r="K56" s="61" t="e">
        <f t="shared" si="16"/>
        <v>#NUM!</v>
      </c>
    </row>
    <row r="57" spans="10:11" ht="12.75">
      <c r="J57" s="58"/>
      <c r="K57" s="61" t="e">
        <f t="shared" si="16"/>
        <v>#NUM!</v>
      </c>
    </row>
    <row r="58" spans="10:11" ht="12.75">
      <c r="J58" s="58"/>
      <c r="K58" s="61" t="e">
        <f t="shared" si="16"/>
        <v>#NUM!</v>
      </c>
    </row>
    <row r="59" spans="10:11" ht="12.75">
      <c r="J59" s="58"/>
      <c r="K59" s="61" t="e">
        <f t="shared" si="16"/>
        <v>#NUM!</v>
      </c>
    </row>
    <row r="60" spans="10:11" ht="12.75">
      <c r="J60" s="58"/>
      <c r="K60" s="61" t="e">
        <f t="shared" si="16"/>
        <v>#NUM!</v>
      </c>
    </row>
    <row r="61" spans="10:11" ht="12.75">
      <c r="J61" s="58"/>
      <c r="K61" s="61" t="e">
        <f t="shared" si="16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AA5:AD5"/>
    <mergeCell ref="AA6:AD6"/>
    <mergeCell ref="M46:O46"/>
    <mergeCell ref="M47:O47"/>
    <mergeCell ref="E12:F12"/>
    <mergeCell ref="M4:P4"/>
    <mergeCell ref="M5:P5"/>
    <mergeCell ref="M34:P34"/>
    <mergeCell ref="M48:O48"/>
    <mergeCell ref="V12:W12"/>
    <mergeCell ref="M35:P35"/>
    <mergeCell ref="M36:P36"/>
    <mergeCell ref="M37:P37"/>
    <mergeCell ref="M45:O4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42">
      <selection activeCell="G55" sqref="G55"/>
    </sheetView>
  </sheetViews>
  <sheetFormatPr defaultColWidth="8.8515625" defaultRowHeight="12.75"/>
  <cols>
    <col min="1" max="1" width="9.00390625" style="0" customWidth="1"/>
    <col min="2" max="2" width="8.140625" style="0" customWidth="1"/>
    <col min="3" max="3" width="8.8515625" style="0" customWidth="1"/>
    <col min="4" max="4" width="13.28125" style="0" customWidth="1"/>
    <col min="5" max="5" width="10.421875" style="0" customWidth="1"/>
    <col min="6" max="6" width="8.8515625" style="0" customWidth="1"/>
    <col min="7" max="7" width="10.00390625" style="0" customWidth="1"/>
    <col min="8" max="8" width="12.140625" style="0" customWidth="1"/>
    <col min="9" max="9" width="1.7109375" style="0" customWidth="1"/>
    <col min="10" max="10" width="9.00390625" style="0" customWidth="1"/>
    <col min="11" max="11" width="10.28125" style="0" customWidth="1"/>
    <col min="12" max="12" width="1.71093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68" t="s">
        <v>26</v>
      </c>
      <c r="C1" s="25"/>
      <c r="D1" s="25"/>
      <c r="E1" s="25"/>
      <c r="F1" s="25"/>
      <c r="G1" s="24"/>
      <c r="J1" s="19"/>
      <c r="K1" s="19"/>
      <c r="L1" s="19"/>
      <c r="M1" s="19"/>
      <c r="N1" s="19"/>
      <c r="O1" s="19"/>
      <c r="P1" s="19"/>
    </row>
    <row r="2" spans="10:16" ht="12.75">
      <c r="J2" s="19"/>
      <c r="K2" s="19"/>
      <c r="L2" s="19"/>
      <c r="M2" s="19"/>
      <c r="N2" s="19"/>
      <c r="O2" s="19"/>
      <c r="P2" s="19"/>
    </row>
    <row r="3" spans="2:19" ht="28.5" thickBot="1">
      <c r="B3" s="64" t="s">
        <v>9</v>
      </c>
      <c r="C3" s="10"/>
      <c r="D3" s="10"/>
      <c r="E3" s="10"/>
      <c r="F3" s="10"/>
      <c r="J3" s="19"/>
      <c r="K3" s="19"/>
      <c r="L3" s="19"/>
      <c r="M3" s="19"/>
      <c r="N3" s="19"/>
      <c r="O3" s="19"/>
      <c r="P3" s="19"/>
      <c r="S3" s="64" t="s">
        <v>60</v>
      </c>
    </row>
    <row r="4" spans="2:16" ht="21" thickBot="1">
      <c r="B4" s="6"/>
      <c r="J4" s="43" t="s">
        <v>34</v>
      </c>
      <c r="K4" s="44"/>
      <c r="L4" s="19"/>
      <c r="M4" s="163" t="s">
        <v>32</v>
      </c>
      <c r="N4" s="154"/>
      <c r="O4" s="154"/>
      <c r="P4" s="164"/>
    </row>
    <row r="5" spans="2:30" ht="15.75" thickBot="1">
      <c r="B5" s="2" t="s">
        <v>12</v>
      </c>
      <c r="C5" s="8" t="s">
        <v>11</v>
      </c>
      <c r="D5" s="3" t="s">
        <v>2</v>
      </c>
      <c r="E5" s="3" t="s">
        <v>15</v>
      </c>
      <c r="F5" s="3" t="s">
        <v>13</v>
      </c>
      <c r="G5" s="7" t="s">
        <v>10</v>
      </c>
      <c r="H5" s="4" t="s">
        <v>16</v>
      </c>
      <c r="J5" s="45" t="s">
        <v>35</v>
      </c>
      <c r="K5" s="46"/>
      <c r="L5" s="19"/>
      <c r="M5" s="165" t="s">
        <v>66</v>
      </c>
      <c r="N5" s="166"/>
      <c r="O5" s="166"/>
      <c r="P5" s="167"/>
      <c r="S5" s="2" t="s">
        <v>12</v>
      </c>
      <c r="T5" s="8" t="s">
        <v>11</v>
      </c>
      <c r="U5" s="3" t="s">
        <v>2</v>
      </c>
      <c r="V5" s="3" t="s">
        <v>15</v>
      </c>
      <c r="W5" s="3" t="s">
        <v>13</v>
      </c>
      <c r="X5" s="7" t="s">
        <v>10</v>
      </c>
      <c r="Y5" s="4" t="s">
        <v>16</v>
      </c>
      <c r="AA5" s="163" t="s">
        <v>32</v>
      </c>
      <c r="AB5" s="154"/>
      <c r="AC5" s="154"/>
      <c r="AD5" s="164"/>
    </row>
    <row r="6" spans="2:30" ht="15.75" thickBot="1">
      <c r="B6" s="9">
        <v>1</v>
      </c>
      <c r="C6" s="111">
        <v>63.42302746506378</v>
      </c>
      <c r="D6" s="124"/>
      <c r="E6" s="16"/>
      <c r="F6" s="32">
        <f aca="true" t="shared" si="0" ref="F6:F11">H$13*C6+H$14</f>
        <v>1.1507782109153415</v>
      </c>
      <c r="G6" s="35"/>
      <c r="H6" s="34">
        <f aca="true" t="shared" si="1" ref="H6:H11">10^F6</f>
        <v>14.150709353130571</v>
      </c>
      <c r="J6" s="47" t="s">
        <v>36</v>
      </c>
      <c r="K6" s="48"/>
      <c r="L6" s="19"/>
      <c r="M6" s="20" t="s">
        <v>51</v>
      </c>
      <c r="N6" s="20" t="s">
        <v>22</v>
      </c>
      <c r="O6" s="20" t="s">
        <v>23</v>
      </c>
      <c r="P6" s="20" t="s">
        <v>24</v>
      </c>
      <c r="Q6" s="19"/>
      <c r="S6" s="9">
        <v>1</v>
      </c>
      <c r="T6" s="88">
        <f>M50</f>
        <v>0</v>
      </c>
      <c r="U6" s="103">
        <f>O50</f>
        <v>0.47378774304103993</v>
      </c>
      <c r="V6" s="16">
        <f aca="true" t="shared" si="2" ref="V6:V11">LOG10(U6)</f>
        <v>-0.3244161787303828</v>
      </c>
      <c r="W6" s="16" t="e">
        <f aca="true" t="shared" si="3" ref="W6:W11">Y$13*T6+Y$14</f>
        <v>#DIV/0!</v>
      </c>
      <c r="X6" s="35" t="e">
        <f aca="true" t="shared" si="4" ref="X6:X11">((ABS(W6-V6))/W6)*10</f>
        <v>#DIV/0!</v>
      </c>
      <c r="Y6" s="34" t="e">
        <f aca="true" t="shared" si="5" ref="Y6:Y11">10^W6</f>
        <v>#DIV/0!</v>
      </c>
      <c r="AA6" s="165" t="s">
        <v>61</v>
      </c>
      <c r="AB6" s="166"/>
      <c r="AC6" s="166"/>
      <c r="AD6" s="167"/>
    </row>
    <row r="7" spans="2:30" ht="15">
      <c r="B7" s="9">
        <v>2</v>
      </c>
      <c r="C7" s="111">
        <v>168.36858418911768</v>
      </c>
      <c r="D7" s="60">
        <v>3236</v>
      </c>
      <c r="E7" s="123">
        <f>LOG10(D7)</f>
        <v>3.5100085129402347</v>
      </c>
      <c r="F7" s="16">
        <f t="shared" si="0"/>
        <v>3.5917701137829625</v>
      </c>
      <c r="G7" s="35">
        <f>((ABS(F7-E7))/F7)*10</f>
        <v>0.2276359517803714</v>
      </c>
      <c r="H7" s="38">
        <f t="shared" si="1"/>
        <v>3906.34065719833</v>
      </c>
      <c r="J7" s="47" t="s">
        <v>25</v>
      </c>
      <c r="K7" s="48"/>
      <c r="L7" s="19"/>
      <c r="M7" s="122"/>
      <c r="N7" s="111"/>
      <c r="O7" s="21">
        <f aca="true" t="shared" si="6" ref="O7:O18">H$13*N7+H$14</f>
        <v>-0.32441617873038275</v>
      </c>
      <c r="P7" s="62">
        <f aca="true" t="shared" si="7" ref="P7:P18">10^O7</f>
        <v>0.47378774304103993</v>
      </c>
      <c r="Q7" s="19"/>
      <c r="S7" s="9">
        <v>2</v>
      </c>
      <c r="T7" s="88">
        <f>M51</f>
        <v>0</v>
      </c>
      <c r="U7" s="103">
        <f>O51</f>
        <v>0.47378774304103993</v>
      </c>
      <c r="V7" s="32">
        <f t="shared" si="2"/>
        <v>-0.3244161787303828</v>
      </c>
      <c r="W7" s="32" t="e">
        <f t="shared" si="3"/>
        <v>#DIV/0!</v>
      </c>
      <c r="X7" s="36" t="e">
        <f t="shared" si="4"/>
        <v>#DIV/0!</v>
      </c>
      <c r="Y7" s="37" t="e">
        <f t="shared" si="5"/>
        <v>#DIV/0!</v>
      </c>
      <c r="AA7" s="20" t="s">
        <v>51</v>
      </c>
      <c r="AB7" s="104" t="s">
        <v>22</v>
      </c>
      <c r="AC7" s="104" t="s">
        <v>23</v>
      </c>
      <c r="AD7" s="104" t="s">
        <v>24</v>
      </c>
    </row>
    <row r="8" spans="2:30" ht="13.5" thickBot="1">
      <c r="B8" s="9">
        <v>3</v>
      </c>
      <c r="C8" s="111">
        <v>187.97580677057903</v>
      </c>
      <c r="D8" s="60">
        <v>10754</v>
      </c>
      <c r="E8" s="123">
        <f>LOG10(D8)</f>
        <v>4.031570032141101</v>
      </c>
      <c r="F8" s="16">
        <f t="shared" si="0"/>
        <v>4.047826311425681</v>
      </c>
      <c r="G8" s="35">
        <f>((ABS(F8-E8))/F8)*10</f>
        <v>0.04016051587661876</v>
      </c>
      <c r="H8" s="38">
        <f>10^F8</f>
        <v>11164.166669288212</v>
      </c>
      <c r="J8" s="49" t="s">
        <v>20</v>
      </c>
      <c r="K8" s="50" t="s">
        <v>21</v>
      </c>
      <c r="L8" s="19"/>
      <c r="M8" s="122"/>
      <c r="N8" s="111"/>
      <c r="O8" s="21">
        <f t="shared" si="6"/>
        <v>-0.32441617873038275</v>
      </c>
      <c r="P8" s="62">
        <f t="shared" si="7"/>
        <v>0.47378774304103993</v>
      </c>
      <c r="Q8" s="19"/>
      <c r="S8" s="9">
        <v>3</v>
      </c>
      <c r="T8" s="88">
        <f>M52</f>
        <v>0</v>
      </c>
      <c r="U8" s="103">
        <f>O52</f>
        <v>0.47378774304103993</v>
      </c>
      <c r="V8" s="32">
        <f t="shared" si="2"/>
        <v>-0.3244161787303828</v>
      </c>
      <c r="W8" s="32" t="e">
        <f t="shared" si="3"/>
        <v>#DIV/0!</v>
      </c>
      <c r="X8" s="36" t="e">
        <f t="shared" si="4"/>
        <v>#DIV/0!</v>
      </c>
      <c r="Y8" s="37" t="e">
        <f t="shared" si="5"/>
        <v>#DIV/0!</v>
      </c>
      <c r="AA8" s="105"/>
      <c r="AB8" s="58">
        <v>200</v>
      </c>
      <c r="AC8" s="106" t="e">
        <f aca="true" t="shared" si="8" ref="AC8:AC19">Y$13*AB8+Y$14</f>
        <v>#DIV/0!</v>
      </c>
      <c r="AD8" s="62" t="e">
        <f aca="true" t="shared" si="9" ref="AD8:AD19">10^AC8</f>
        <v>#DIV/0!</v>
      </c>
    </row>
    <row r="9" spans="2:30" ht="12.75">
      <c r="B9" s="9">
        <v>4</v>
      </c>
      <c r="C9" s="111">
        <v>202.77802349731485</v>
      </c>
      <c r="D9" s="60">
        <v>34842</v>
      </c>
      <c r="E9" s="123">
        <f>LOG10(D9)</f>
        <v>4.542103076416968</v>
      </c>
      <c r="F9" s="16">
        <f t="shared" si="0"/>
        <v>4.392119984281792</v>
      </c>
      <c r="G9" s="35">
        <f>((ABS(F9-E9))/F9)*10</f>
        <v>0.3414822287913913</v>
      </c>
      <c r="H9" s="38">
        <f>10^F9</f>
        <v>24667.207339539553</v>
      </c>
      <c r="J9" s="58"/>
      <c r="K9" s="1">
        <f aca="true" t="shared" si="10" ref="K9:K16">J9/4</f>
        <v>0</v>
      </c>
      <c r="L9" s="19"/>
      <c r="M9" s="122"/>
      <c r="N9" s="111"/>
      <c r="O9" s="21">
        <f t="shared" si="6"/>
        <v>-0.32441617873038275</v>
      </c>
      <c r="P9" s="62">
        <f t="shared" si="7"/>
        <v>0.47378774304103993</v>
      </c>
      <c r="Q9" s="19"/>
      <c r="S9" s="9">
        <v>4</v>
      </c>
      <c r="T9" s="88">
        <f>M53</f>
        <v>0</v>
      </c>
      <c r="U9" s="103">
        <f>O53</f>
        <v>0.47378774304103993</v>
      </c>
      <c r="V9" s="16">
        <f t="shared" si="2"/>
        <v>-0.3244161787303828</v>
      </c>
      <c r="W9" s="16" t="e">
        <f t="shared" si="3"/>
        <v>#DIV/0!</v>
      </c>
      <c r="X9" s="35" t="e">
        <f t="shared" si="4"/>
        <v>#DIV/0!</v>
      </c>
      <c r="Y9" s="38" t="e">
        <f t="shared" si="5"/>
        <v>#DIV/0!</v>
      </c>
      <c r="AA9" s="105"/>
      <c r="AB9" s="58"/>
      <c r="AC9" s="106" t="e">
        <f t="shared" si="8"/>
        <v>#DIV/0!</v>
      </c>
      <c r="AD9" s="62" t="e">
        <f t="shared" si="9"/>
        <v>#DIV/0!</v>
      </c>
    </row>
    <row r="10" spans="2:30" ht="12.75">
      <c r="B10" s="9">
        <v>5</v>
      </c>
      <c r="C10" s="111">
        <v>228.4148837918064</v>
      </c>
      <c r="D10" s="60">
        <v>104483</v>
      </c>
      <c r="E10" s="123">
        <f>LOG10(D10)</f>
        <v>5.019045633922775</v>
      </c>
      <c r="F10" s="16">
        <f t="shared" si="0"/>
        <v>4.988423156586169</v>
      </c>
      <c r="G10" s="35">
        <f>((ABS(F10-E10))/F10)*10</f>
        <v>0.061387088415254774</v>
      </c>
      <c r="H10" s="38">
        <f t="shared" si="1"/>
        <v>97369.548586795</v>
      </c>
      <c r="J10" s="58"/>
      <c r="K10" s="1">
        <f t="shared" si="10"/>
        <v>0</v>
      </c>
      <c r="L10" s="19"/>
      <c r="M10" s="71"/>
      <c r="N10" s="111"/>
      <c r="O10" s="21">
        <f t="shared" si="6"/>
        <v>-0.32441617873038275</v>
      </c>
      <c r="P10" s="62">
        <f t="shared" si="7"/>
        <v>0.47378774304103993</v>
      </c>
      <c r="Q10" s="19"/>
      <c r="S10" s="9">
        <v>5</v>
      </c>
      <c r="T10" s="88">
        <f>M52</f>
        <v>0</v>
      </c>
      <c r="U10" s="103">
        <f>O52</f>
        <v>0.47378774304103993</v>
      </c>
      <c r="V10" s="16">
        <f t="shared" si="2"/>
        <v>-0.3244161787303828</v>
      </c>
      <c r="W10" s="16" t="e">
        <f t="shared" si="3"/>
        <v>#DIV/0!</v>
      </c>
      <c r="X10" s="35" t="e">
        <f t="shared" si="4"/>
        <v>#DIV/0!</v>
      </c>
      <c r="Y10" s="38" t="e">
        <f t="shared" si="5"/>
        <v>#DIV/0!</v>
      </c>
      <c r="AA10" s="105"/>
      <c r="AB10" s="58"/>
      <c r="AC10" s="106" t="e">
        <f t="shared" si="8"/>
        <v>#DIV/0!</v>
      </c>
      <c r="AD10" s="62" t="e">
        <f t="shared" si="9"/>
        <v>#DIV/0!</v>
      </c>
    </row>
    <row r="11" spans="2:30" ht="13.5" thickBot="1">
      <c r="B11" s="9">
        <v>6</v>
      </c>
      <c r="C11" s="111">
        <v>249.26272375835154</v>
      </c>
      <c r="D11" s="117">
        <v>245894</v>
      </c>
      <c r="E11" s="123">
        <f>LOG10(D11)</f>
        <v>5.390747931753428</v>
      </c>
      <c r="F11" s="16">
        <f t="shared" si="0"/>
        <v>5.4733356210979</v>
      </c>
      <c r="G11" s="35">
        <f>((ABS(F11-E11))/F11)*10</f>
        <v>0.15089096496498994</v>
      </c>
      <c r="H11" s="38">
        <f t="shared" si="1"/>
        <v>297396.3411356278</v>
      </c>
      <c r="J11" s="58"/>
      <c r="K11" s="1">
        <f t="shared" si="10"/>
        <v>0</v>
      </c>
      <c r="L11" s="19"/>
      <c r="M11" s="71"/>
      <c r="N11" s="111"/>
      <c r="O11" s="21">
        <f t="shared" si="6"/>
        <v>-0.32441617873038275</v>
      </c>
      <c r="P11" s="62">
        <f t="shared" si="7"/>
        <v>0.47378774304103993</v>
      </c>
      <c r="Q11" s="19"/>
      <c r="S11" s="9">
        <v>6</v>
      </c>
      <c r="T11" s="88">
        <f>M53</f>
        <v>0</v>
      </c>
      <c r="U11" s="103">
        <f>O53</f>
        <v>0.47378774304103993</v>
      </c>
      <c r="V11" s="16">
        <f t="shared" si="2"/>
        <v>-0.3244161787303828</v>
      </c>
      <c r="W11" s="16" t="e">
        <f t="shared" si="3"/>
        <v>#DIV/0!</v>
      </c>
      <c r="X11" s="35" t="e">
        <f t="shared" si="4"/>
        <v>#DIV/0!</v>
      </c>
      <c r="Y11" s="38" t="e">
        <f t="shared" si="5"/>
        <v>#DIV/0!</v>
      </c>
      <c r="AA11" s="105"/>
      <c r="AB11" s="58"/>
      <c r="AC11" s="106" t="e">
        <f t="shared" si="8"/>
        <v>#DIV/0!</v>
      </c>
      <c r="AD11" s="62" t="e">
        <f t="shared" si="9"/>
        <v>#DIV/0!</v>
      </c>
    </row>
    <row r="12" spans="5:30" ht="13.5" thickBot="1">
      <c r="E12" s="151" t="s">
        <v>50</v>
      </c>
      <c r="F12" s="152"/>
      <c r="G12" s="89">
        <f>AVERAGE(G7:G11)</f>
        <v>0.16431134996572522</v>
      </c>
      <c r="J12" s="58"/>
      <c r="K12" s="1">
        <f t="shared" si="10"/>
        <v>0</v>
      </c>
      <c r="L12" s="19"/>
      <c r="M12" s="71"/>
      <c r="N12" s="111"/>
      <c r="O12" s="21">
        <f t="shared" si="6"/>
        <v>-0.32441617873038275</v>
      </c>
      <c r="P12" s="62">
        <f t="shared" si="7"/>
        <v>0.47378774304103993</v>
      </c>
      <c r="Q12" s="19"/>
      <c r="V12" s="151" t="s">
        <v>50</v>
      </c>
      <c r="W12" s="152"/>
      <c r="X12" s="89" t="e">
        <f>AVERAGE(X6:X11)</f>
        <v>#DIV/0!</v>
      </c>
      <c r="AA12" s="105"/>
      <c r="AB12" s="58"/>
      <c r="AC12" s="106" t="e">
        <f t="shared" si="8"/>
        <v>#DIV/0!</v>
      </c>
      <c r="AD12" s="62" t="e">
        <f t="shared" si="9"/>
        <v>#DIV/0!</v>
      </c>
    </row>
    <row r="13" spans="7:30" ht="12.75">
      <c r="G13" s="82" t="s">
        <v>28</v>
      </c>
      <c r="H13" s="83">
        <f>SLOPE(E7:E11,C7:C11)</f>
        <v>0.02325960220770487</v>
      </c>
      <c r="J13" s="58"/>
      <c r="K13" s="1">
        <f t="shared" si="10"/>
        <v>0</v>
      </c>
      <c r="L13" s="19"/>
      <c r="M13" s="71"/>
      <c r="N13" s="111"/>
      <c r="O13" s="21">
        <f t="shared" si="6"/>
        <v>-0.32441617873038275</v>
      </c>
      <c r="P13" s="62">
        <f t="shared" si="7"/>
        <v>0.47378774304103993</v>
      </c>
      <c r="Q13" s="19"/>
      <c r="X13" s="82" t="s">
        <v>28</v>
      </c>
      <c r="Y13" s="83" t="e">
        <f>SLOPE(V6:V11,T6:T11)</f>
        <v>#DIV/0!</v>
      </c>
      <c r="AA13" s="105"/>
      <c r="AB13" s="58"/>
      <c r="AC13" s="106" t="e">
        <f t="shared" si="8"/>
        <v>#DIV/0!</v>
      </c>
      <c r="AD13" s="62" t="e">
        <f t="shared" si="9"/>
        <v>#DIV/0!</v>
      </c>
    </row>
    <row r="14" spans="7:30" ht="12.75">
      <c r="G14" s="84" t="s">
        <v>29</v>
      </c>
      <c r="H14" s="85">
        <f>INTERCEPT(E7:E11,C7:C11)</f>
        <v>-0.32441617873038275</v>
      </c>
      <c r="I14" s="18"/>
      <c r="J14" s="58"/>
      <c r="K14" s="1">
        <f t="shared" si="10"/>
        <v>0</v>
      </c>
      <c r="L14" s="19"/>
      <c r="M14" s="71"/>
      <c r="N14" s="58"/>
      <c r="O14" s="21">
        <f t="shared" si="6"/>
        <v>-0.32441617873038275</v>
      </c>
      <c r="P14" s="62">
        <f t="shared" si="7"/>
        <v>0.47378774304103993</v>
      </c>
      <c r="Q14" s="19"/>
      <c r="X14" s="84" t="s">
        <v>29</v>
      </c>
      <c r="Y14" s="85" t="e">
        <f>INTERCEPT(V6:V11,T6:T11)</f>
        <v>#DIV/0!</v>
      </c>
      <c r="AA14" s="105"/>
      <c r="AB14" s="58"/>
      <c r="AC14" s="106" t="e">
        <f t="shared" si="8"/>
        <v>#DIV/0!</v>
      </c>
      <c r="AD14" s="62" t="e">
        <f t="shared" si="9"/>
        <v>#DIV/0!</v>
      </c>
    </row>
    <row r="15" spans="7:30" ht="13.5" thickBot="1">
      <c r="G15" s="86" t="s">
        <v>30</v>
      </c>
      <c r="H15" s="87">
        <f>RSQ(E7:E11,C7:C11)</f>
        <v>0.9835685776071923</v>
      </c>
      <c r="I15" s="18"/>
      <c r="J15" s="58"/>
      <c r="K15" s="1">
        <f t="shared" si="10"/>
        <v>0</v>
      </c>
      <c r="L15" s="19"/>
      <c r="M15" s="71"/>
      <c r="N15" s="58"/>
      <c r="O15" s="21">
        <f t="shared" si="6"/>
        <v>-0.32441617873038275</v>
      </c>
      <c r="P15" s="62">
        <f t="shared" si="7"/>
        <v>0.47378774304103993</v>
      </c>
      <c r="Q15" s="19"/>
      <c r="X15" s="86" t="s">
        <v>30</v>
      </c>
      <c r="Y15" s="87" t="e">
        <f>RSQ(V6:V11,T6:T11)</f>
        <v>#DIV/0!</v>
      </c>
      <c r="AA15" s="105"/>
      <c r="AB15" s="58"/>
      <c r="AC15" s="106" t="e">
        <f t="shared" si="8"/>
        <v>#DIV/0!</v>
      </c>
      <c r="AD15" s="62" t="e">
        <f t="shared" si="9"/>
        <v>#DIV/0!</v>
      </c>
    </row>
    <row r="16" spans="9:30" ht="12.75">
      <c r="I16" s="18"/>
      <c r="J16" s="58"/>
      <c r="K16" s="1">
        <f t="shared" si="10"/>
        <v>0</v>
      </c>
      <c r="L16" s="19"/>
      <c r="M16" s="71"/>
      <c r="N16" s="58"/>
      <c r="O16" s="21">
        <f t="shared" si="6"/>
        <v>-0.32441617873038275</v>
      </c>
      <c r="P16" s="62">
        <f t="shared" si="7"/>
        <v>0.47378774304103993</v>
      </c>
      <c r="Q16" s="19"/>
      <c r="AA16" s="105"/>
      <c r="AB16" s="58"/>
      <c r="AC16" s="106" t="e">
        <f t="shared" si="8"/>
        <v>#DIV/0!</v>
      </c>
      <c r="AD16" s="62" t="e">
        <f t="shared" si="9"/>
        <v>#DIV/0!</v>
      </c>
    </row>
    <row r="17" spans="12:30" ht="12.75">
      <c r="L17" s="19"/>
      <c r="M17" s="71"/>
      <c r="N17" s="58"/>
      <c r="O17" s="21">
        <f t="shared" si="6"/>
        <v>-0.32441617873038275</v>
      </c>
      <c r="P17" s="62">
        <f t="shared" si="7"/>
        <v>0.47378774304103993</v>
      </c>
      <c r="Q17" s="19"/>
      <c r="AA17" s="105"/>
      <c r="AB17" s="58"/>
      <c r="AC17" s="106" t="e">
        <f t="shared" si="8"/>
        <v>#DIV/0!</v>
      </c>
      <c r="AD17" s="62" t="e">
        <f t="shared" si="9"/>
        <v>#DIV/0!</v>
      </c>
    </row>
    <row r="18" spans="12:30" ht="13.5" thickBot="1">
      <c r="L18" s="19"/>
      <c r="M18" s="71"/>
      <c r="N18" s="58"/>
      <c r="O18" s="21">
        <f t="shared" si="6"/>
        <v>-0.32441617873038275</v>
      </c>
      <c r="P18" s="62">
        <f t="shared" si="7"/>
        <v>0.47378774304103993</v>
      </c>
      <c r="Q18" s="19"/>
      <c r="AA18" s="105"/>
      <c r="AB18" s="58"/>
      <c r="AC18" s="106" t="e">
        <f t="shared" si="8"/>
        <v>#DIV/0!</v>
      </c>
      <c r="AD18" s="62" t="e">
        <f t="shared" si="9"/>
        <v>#DIV/0!</v>
      </c>
    </row>
    <row r="19" spans="8:30" ht="13.5" thickBot="1">
      <c r="H19">
        <v>21</v>
      </c>
      <c r="J19" s="43" t="s">
        <v>37</v>
      </c>
      <c r="K19" s="44"/>
      <c r="L19" s="19"/>
      <c r="M19" s="19"/>
      <c r="N19" s="19"/>
      <c r="O19" s="19"/>
      <c r="P19" s="19"/>
      <c r="AA19" s="105"/>
      <c r="AB19" s="58"/>
      <c r="AC19" s="106" t="e">
        <f t="shared" si="8"/>
        <v>#DIV/0!</v>
      </c>
      <c r="AD19" s="62" t="e">
        <f t="shared" si="9"/>
        <v>#DIV/0!</v>
      </c>
    </row>
    <row r="20" spans="8:25" ht="15">
      <c r="H20">
        <v>56.5</v>
      </c>
      <c r="J20" s="53" t="s">
        <v>31</v>
      </c>
      <c r="K20" s="54"/>
      <c r="L20" s="19"/>
      <c r="M20" s="65" t="s">
        <v>33</v>
      </c>
      <c r="N20" s="66"/>
      <c r="O20" s="19"/>
      <c r="P20" s="19"/>
      <c r="Y20">
        <v>21</v>
      </c>
    </row>
    <row r="21" spans="10:25" ht="15">
      <c r="J21" s="47" t="s">
        <v>36</v>
      </c>
      <c r="K21" s="48"/>
      <c r="L21" s="19"/>
      <c r="M21" s="39" t="s">
        <v>41</v>
      </c>
      <c r="N21" s="40"/>
      <c r="O21" s="19"/>
      <c r="P21" s="19"/>
      <c r="Y21">
        <v>56.5</v>
      </c>
    </row>
    <row r="22" spans="10:16" ht="15">
      <c r="J22" s="47" t="s">
        <v>25</v>
      </c>
      <c r="K22" s="48"/>
      <c r="L22" s="19"/>
      <c r="M22" s="39" t="s">
        <v>42</v>
      </c>
      <c r="N22" s="40"/>
      <c r="O22" s="19"/>
      <c r="P22" s="19"/>
    </row>
    <row r="23" spans="10:16" ht="13.5" thickBot="1">
      <c r="J23" s="49" t="s">
        <v>20</v>
      </c>
      <c r="K23" s="50" t="s">
        <v>21</v>
      </c>
      <c r="L23" s="19"/>
      <c r="M23" s="39" t="s">
        <v>43</v>
      </c>
      <c r="N23" s="40"/>
      <c r="O23" s="19"/>
      <c r="P23" s="19"/>
    </row>
    <row r="24" spans="10:16" ht="12.75">
      <c r="J24" s="59"/>
      <c r="K24" s="61" t="e">
        <f aca="true" t="shared" si="11" ref="K24:K31">LOG10(J24*10)*(64)</f>
        <v>#NUM!</v>
      </c>
      <c r="L24" s="19"/>
      <c r="M24" s="39" t="s">
        <v>44</v>
      </c>
      <c r="N24" s="40"/>
      <c r="O24" s="19"/>
      <c r="P24" s="19"/>
    </row>
    <row r="25" spans="10:16" ht="12.75">
      <c r="J25" s="58"/>
      <c r="K25" s="61" t="e">
        <f t="shared" si="11"/>
        <v>#NUM!</v>
      </c>
      <c r="L25" s="19"/>
      <c r="M25" s="39" t="s">
        <v>40</v>
      </c>
      <c r="N25" s="40"/>
      <c r="O25" s="19"/>
      <c r="P25" s="19"/>
    </row>
    <row r="26" spans="10:16" ht="12.75">
      <c r="J26" s="58"/>
      <c r="K26" s="61" t="e">
        <f t="shared" si="11"/>
        <v>#NUM!</v>
      </c>
      <c r="L26" s="19"/>
      <c r="M26" s="67" t="s">
        <v>45</v>
      </c>
      <c r="N26" s="40"/>
      <c r="O26" s="19"/>
      <c r="P26" s="19"/>
    </row>
    <row r="27" spans="10:16" ht="12.75">
      <c r="J27" s="58"/>
      <c r="K27" s="61" t="e">
        <f t="shared" si="11"/>
        <v>#NUM!</v>
      </c>
      <c r="L27" s="19"/>
      <c r="M27" s="41" t="s">
        <v>46</v>
      </c>
      <c r="N27" s="42"/>
      <c r="O27" s="19"/>
      <c r="P27" s="19"/>
    </row>
    <row r="28" spans="10:16" ht="12.75">
      <c r="J28" s="58"/>
      <c r="K28" s="61" t="e">
        <f t="shared" si="11"/>
        <v>#NUM!</v>
      </c>
      <c r="L28" s="19"/>
      <c r="O28" s="19"/>
      <c r="P28" s="19"/>
    </row>
    <row r="29" spans="10:16" ht="12.75">
      <c r="J29" s="58"/>
      <c r="K29" s="61" t="e">
        <f t="shared" si="11"/>
        <v>#NUM!</v>
      </c>
      <c r="L29" s="19"/>
      <c r="O29" s="19"/>
      <c r="P29" s="19"/>
    </row>
    <row r="30" spans="10:16" ht="12.75">
      <c r="J30" s="58"/>
      <c r="K30" s="61" t="e">
        <f t="shared" si="11"/>
        <v>#NUM!</v>
      </c>
      <c r="L30" s="19"/>
      <c r="O30" s="19"/>
      <c r="P30" s="19"/>
    </row>
    <row r="31" spans="10:16" ht="12.75">
      <c r="J31" s="58"/>
      <c r="K31" s="61" t="e">
        <f t="shared" si="11"/>
        <v>#NUM!</v>
      </c>
      <c r="L31" s="19"/>
      <c r="O31" s="19"/>
      <c r="P31" s="19"/>
    </row>
    <row r="32" spans="12:16" ht="12.75">
      <c r="L32" s="19"/>
      <c r="M32" s="19"/>
      <c r="N32" s="19"/>
      <c r="O32" s="19"/>
      <c r="P32" s="19"/>
    </row>
    <row r="33" spans="12:16" ht="13.5" thickBot="1">
      <c r="L33" s="19"/>
      <c r="M33" s="19"/>
      <c r="N33" s="19"/>
      <c r="O33" s="19"/>
      <c r="P33" s="19"/>
    </row>
    <row r="34" spans="10:16" ht="13.5" thickBot="1">
      <c r="J34" s="43" t="s">
        <v>38</v>
      </c>
      <c r="K34" s="44"/>
      <c r="L34" s="19"/>
      <c r="M34" s="160" t="s">
        <v>57</v>
      </c>
      <c r="N34" s="161"/>
      <c r="O34" s="161"/>
      <c r="P34" s="169"/>
    </row>
    <row r="35" spans="10:16" ht="15">
      <c r="J35" s="45" t="s">
        <v>39</v>
      </c>
      <c r="K35" s="57"/>
      <c r="L35" s="19"/>
      <c r="M35" s="153" t="s">
        <v>53</v>
      </c>
      <c r="N35" s="154"/>
      <c r="O35" s="154"/>
      <c r="P35" s="155"/>
    </row>
    <row r="36" spans="10:16" ht="15">
      <c r="J36" s="47" t="s">
        <v>36</v>
      </c>
      <c r="K36" s="48"/>
      <c r="L36" s="19"/>
      <c r="M36" s="156" t="s">
        <v>67</v>
      </c>
      <c r="N36" s="157"/>
      <c r="O36" s="157"/>
      <c r="P36" s="158"/>
    </row>
    <row r="37" spans="10:16" ht="15.75" thickBot="1">
      <c r="J37" s="47" t="s">
        <v>25</v>
      </c>
      <c r="K37" s="48"/>
      <c r="L37" s="19"/>
      <c r="M37" s="156" t="s">
        <v>55</v>
      </c>
      <c r="N37" s="159"/>
      <c r="O37" s="159"/>
      <c r="P37" s="158"/>
    </row>
    <row r="38" spans="10:16" ht="15" thickBot="1">
      <c r="J38" s="49" t="s">
        <v>47</v>
      </c>
      <c r="K38" s="50" t="s">
        <v>21</v>
      </c>
      <c r="L38" s="19"/>
      <c r="M38" s="91" t="s">
        <v>21</v>
      </c>
      <c r="N38" s="92" t="s">
        <v>47</v>
      </c>
      <c r="O38" s="92" t="s">
        <v>24</v>
      </c>
      <c r="P38" s="93" t="s">
        <v>68</v>
      </c>
    </row>
    <row r="39" spans="10:16" ht="12.75">
      <c r="J39" s="59"/>
      <c r="K39" s="61" t="e">
        <f aca="true" t="shared" si="12" ref="K39:K46">LOG10(J39)*(64)</f>
        <v>#NUM!</v>
      </c>
      <c r="L39" s="19"/>
      <c r="M39" s="108">
        <f>N7</f>
        <v>0</v>
      </c>
      <c r="N39" s="61">
        <f>10^(4*(M39/256))</f>
        <v>1</v>
      </c>
      <c r="O39" s="61">
        <f>P7</f>
        <v>0.47378774304103993</v>
      </c>
      <c r="P39" s="107">
        <f>O39/N39</f>
        <v>0.47378774304103993</v>
      </c>
    </row>
    <row r="40" spans="10:16" ht="12.75">
      <c r="J40" s="58"/>
      <c r="K40" s="61" t="e">
        <f t="shared" si="12"/>
        <v>#NUM!</v>
      </c>
      <c r="L40" s="19"/>
      <c r="M40" s="108">
        <f>N8</f>
        <v>0</v>
      </c>
      <c r="N40" s="61">
        <f>10^(4*(M40/256))</f>
        <v>1</v>
      </c>
      <c r="O40" s="61">
        <f>P8</f>
        <v>0.47378774304103993</v>
      </c>
      <c r="P40" s="107">
        <f>O40/N40</f>
        <v>0.47378774304103993</v>
      </c>
    </row>
    <row r="41" spans="10:16" ht="12.75">
      <c r="J41" s="58"/>
      <c r="K41" s="61" t="e">
        <f t="shared" si="12"/>
        <v>#NUM!</v>
      </c>
      <c r="L41" s="19"/>
      <c r="M41" s="108">
        <f>N9</f>
        <v>0</v>
      </c>
      <c r="N41" s="61">
        <f>10^(4*(M41/256))</f>
        <v>1</v>
      </c>
      <c r="O41" s="61">
        <f>P9</f>
        <v>0.47378774304103993</v>
      </c>
      <c r="P41" s="107">
        <f>O41/N41</f>
        <v>0.47378774304103993</v>
      </c>
    </row>
    <row r="42" spans="10:16" ht="12.75">
      <c r="J42" s="58"/>
      <c r="K42" s="61" t="e">
        <f t="shared" si="12"/>
        <v>#NUM!</v>
      </c>
      <c r="L42" s="19"/>
      <c r="M42" s="108">
        <f>N10</f>
        <v>0</v>
      </c>
      <c r="N42" s="61">
        <f>10^(4*(M42/256))</f>
        <v>1</v>
      </c>
      <c r="O42" s="61">
        <f>P10</f>
        <v>0.47378774304103993</v>
      </c>
      <c r="P42" s="107">
        <f>O42/N42</f>
        <v>0.47378774304103993</v>
      </c>
    </row>
    <row r="43" spans="10:16" ht="12.75">
      <c r="J43" s="58"/>
      <c r="K43" s="61" t="e">
        <f t="shared" si="12"/>
        <v>#NUM!</v>
      </c>
      <c r="L43" s="19"/>
      <c r="M43" s="108">
        <f>N11</f>
        <v>0</v>
      </c>
      <c r="N43" s="61">
        <f>10^(4*(M43/256))</f>
        <v>1</v>
      </c>
      <c r="O43" s="61">
        <f>P11</f>
        <v>0.47378774304103993</v>
      </c>
      <c r="P43" s="107">
        <f>O43/N43</f>
        <v>0.47378774304103993</v>
      </c>
    </row>
    <row r="44" spans="2:12" ht="13.5" thickBot="1">
      <c r="B44" s="5"/>
      <c r="C44" s="5"/>
      <c r="D44" s="5"/>
      <c r="E44" s="11" t="s">
        <v>3</v>
      </c>
      <c r="F44" s="13"/>
      <c r="G44" s="11" t="s">
        <v>7</v>
      </c>
      <c r="H44" s="12"/>
      <c r="J44" s="58"/>
      <c r="K44" s="61" t="e">
        <f t="shared" si="12"/>
        <v>#NUM!</v>
      </c>
      <c r="L44" s="19"/>
    </row>
    <row r="45" spans="1:15" ht="13.5" thickBot="1">
      <c r="A45" s="10"/>
      <c r="B45" s="13"/>
      <c r="C45" s="13"/>
      <c r="D45" s="13"/>
      <c r="E45" s="114"/>
      <c r="F45" s="13"/>
      <c r="G45" s="114"/>
      <c r="H45" s="12"/>
      <c r="J45" s="58"/>
      <c r="K45" s="61" t="e">
        <f t="shared" si="12"/>
        <v>#NUM!</v>
      </c>
      <c r="L45" s="19"/>
      <c r="M45" s="160" t="s">
        <v>73</v>
      </c>
      <c r="N45" s="161"/>
      <c r="O45" s="162"/>
    </row>
    <row r="46" spans="1:15" ht="15">
      <c r="A46" s="116" t="s">
        <v>102</v>
      </c>
      <c r="B46" s="15"/>
      <c r="C46" s="17"/>
      <c r="D46" s="15"/>
      <c r="E46" s="15"/>
      <c r="F46" s="17"/>
      <c r="G46" s="17"/>
      <c r="H46" s="12"/>
      <c r="J46" s="58"/>
      <c r="K46" s="61" t="e">
        <f t="shared" si="12"/>
        <v>#NUM!</v>
      </c>
      <c r="M46" s="153" t="s">
        <v>69</v>
      </c>
      <c r="N46" s="154"/>
      <c r="O46" s="164"/>
    </row>
    <row r="47" spans="1:16" ht="15">
      <c r="A47" s="115" t="s">
        <v>5</v>
      </c>
      <c r="B47" s="14"/>
      <c r="C47" s="14"/>
      <c r="D47" s="114" t="s">
        <v>6</v>
      </c>
      <c r="E47" s="13"/>
      <c r="F47" s="13"/>
      <c r="G47" s="114" t="s">
        <v>4</v>
      </c>
      <c r="H47" s="12"/>
      <c r="J47" s="19"/>
      <c r="K47" s="19"/>
      <c r="M47" s="156" t="s">
        <v>104</v>
      </c>
      <c r="N47" s="157"/>
      <c r="O47" s="168"/>
      <c r="P47" s="97"/>
    </row>
    <row r="48" spans="1:16" ht="15.75" thickBot="1">
      <c r="A48" s="33"/>
      <c r="B48" s="5"/>
      <c r="C48" s="5"/>
      <c r="D48" s="5"/>
      <c r="E48" s="5"/>
      <c r="F48" s="5"/>
      <c r="G48" s="5"/>
      <c r="H48" s="121"/>
      <c r="I48" s="17"/>
      <c r="J48" s="19"/>
      <c r="K48" s="19"/>
      <c r="M48" s="148"/>
      <c r="N48" s="149"/>
      <c r="O48" s="150"/>
      <c r="P48" s="97"/>
    </row>
    <row r="49" spans="1:16" ht="15" thickBot="1">
      <c r="A49" s="113" t="s">
        <v>8</v>
      </c>
      <c r="B49" s="5"/>
      <c r="C49" s="5"/>
      <c r="D49" s="5"/>
      <c r="E49" s="5"/>
      <c r="F49" s="5"/>
      <c r="G49" s="5"/>
      <c r="H49" s="121"/>
      <c r="I49" s="10"/>
      <c r="J49" s="43" t="s">
        <v>52</v>
      </c>
      <c r="K49" s="44"/>
      <c r="M49" s="98" t="s">
        <v>21</v>
      </c>
      <c r="N49" s="91" t="s">
        <v>47</v>
      </c>
      <c r="O49" s="99" t="s">
        <v>70</v>
      </c>
      <c r="P49" s="97"/>
    </row>
    <row r="50" spans="1:16" ht="15">
      <c r="A50" s="120"/>
      <c r="B50" s="118"/>
      <c r="C50" s="118"/>
      <c r="D50" s="118"/>
      <c r="E50" s="118"/>
      <c r="F50" s="118"/>
      <c r="G50" s="118"/>
      <c r="H50" s="119"/>
      <c r="I50" s="17"/>
      <c r="J50" s="45" t="s">
        <v>71</v>
      </c>
      <c r="K50" s="57"/>
      <c r="M50" s="109"/>
      <c r="N50" s="61">
        <f aca="true" t="shared" si="13" ref="N50:N55">10^(4*(M50/256))</f>
        <v>1</v>
      </c>
      <c r="O50" s="38">
        <f>P39*N50</f>
        <v>0.47378774304103993</v>
      </c>
      <c r="P50" s="97"/>
    </row>
    <row r="51" spans="9:15" ht="15">
      <c r="I51" s="10"/>
      <c r="J51" s="47" t="s">
        <v>36</v>
      </c>
      <c r="K51" s="48"/>
      <c r="M51" s="109"/>
      <c r="N51" s="61">
        <f t="shared" si="13"/>
        <v>1</v>
      </c>
      <c r="O51" s="38">
        <f>P39*N51</f>
        <v>0.47378774304103993</v>
      </c>
    </row>
    <row r="52" spans="9:15" ht="15">
      <c r="I52" s="17"/>
      <c r="J52" s="47" t="s">
        <v>25</v>
      </c>
      <c r="K52" s="48"/>
      <c r="M52" s="109"/>
      <c r="N52" s="61">
        <f t="shared" si="13"/>
        <v>1</v>
      </c>
      <c r="O52" s="38">
        <f>P39*N52</f>
        <v>0.47378774304103993</v>
      </c>
    </row>
    <row r="53" spans="9:15" ht="15" thickBot="1">
      <c r="I53" s="17"/>
      <c r="J53" s="49" t="s">
        <v>72</v>
      </c>
      <c r="K53" s="50" t="s">
        <v>21</v>
      </c>
      <c r="M53" s="109"/>
      <c r="N53" s="61">
        <f t="shared" si="13"/>
        <v>1</v>
      </c>
      <c r="O53" s="38">
        <f>P39*N53</f>
        <v>0.47378774304103993</v>
      </c>
    </row>
    <row r="54" spans="10:15" ht="12.75">
      <c r="J54" s="59"/>
      <c r="K54" s="61" t="e">
        <f>LOG10(J54)*(256/LOG10(262144))</f>
        <v>#NUM!</v>
      </c>
      <c r="M54" s="109"/>
      <c r="N54" s="61">
        <f t="shared" si="13"/>
        <v>1</v>
      </c>
      <c r="O54" s="38">
        <f>P39*N54</f>
        <v>0.47378774304103993</v>
      </c>
    </row>
    <row r="55" spans="10:15" ht="12.75">
      <c r="J55" s="58"/>
      <c r="K55" s="61" t="e">
        <f aca="true" t="shared" si="14" ref="K55:K61">LOG10(J55)*(256/LOG10(262144))</f>
        <v>#NUM!</v>
      </c>
      <c r="M55" s="108"/>
      <c r="N55" s="61">
        <f t="shared" si="13"/>
        <v>1</v>
      </c>
      <c r="O55" s="37">
        <f>P39*N55</f>
        <v>0.47378774304103993</v>
      </c>
    </row>
    <row r="56" spans="10:11" ht="12.75">
      <c r="J56" s="58"/>
      <c r="K56" s="61" t="e">
        <f t="shared" si="14"/>
        <v>#NUM!</v>
      </c>
    </row>
    <row r="57" spans="10:11" ht="12.75">
      <c r="J57" s="58"/>
      <c r="K57" s="61" t="e">
        <f t="shared" si="14"/>
        <v>#NUM!</v>
      </c>
    </row>
    <row r="58" spans="10:11" ht="12.75">
      <c r="J58" s="58"/>
      <c r="K58" s="61" t="e">
        <f t="shared" si="14"/>
        <v>#NUM!</v>
      </c>
    </row>
    <row r="59" spans="10:11" ht="12.75">
      <c r="J59" s="58"/>
      <c r="K59" s="61" t="e">
        <f t="shared" si="14"/>
        <v>#NUM!</v>
      </c>
    </row>
    <row r="60" spans="10:11" ht="12.75">
      <c r="J60" s="58"/>
      <c r="K60" s="61" t="e">
        <f t="shared" si="14"/>
        <v>#NUM!</v>
      </c>
    </row>
    <row r="61" spans="10:11" ht="12.75">
      <c r="J61" s="58"/>
      <c r="K61" s="61" t="e">
        <f t="shared" si="14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E12:F12"/>
    <mergeCell ref="M4:P4"/>
    <mergeCell ref="M5:P5"/>
    <mergeCell ref="M34:P34"/>
    <mergeCell ref="AA5:AD5"/>
    <mergeCell ref="AA6:AD6"/>
    <mergeCell ref="M46:O46"/>
    <mergeCell ref="M47:O47"/>
    <mergeCell ref="M48:O48"/>
    <mergeCell ref="V12:W12"/>
    <mergeCell ref="M35:P35"/>
    <mergeCell ref="M36:P36"/>
    <mergeCell ref="M37:P37"/>
    <mergeCell ref="M45:O4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selection activeCell="D12" sqref="D12"/>
    </sheetView>
  </sheetViews>
  <sheetFormatPr defaultColWidth="8.8515625" defaultRowHeight="12.75"/>
  <cols>
    <col min="1" max="1" width="9.00390625" style="0" customWidth="1"/>
    <col min="2" max="2" width="8.140625" style="0" customWidth="1"/>
    <col min="3" max="3" width="8.8515625" style="0" customWidth="1"/>
    <col min="4" max="4" width="13.28125" style="0" customWidth="1"/>
    <col min="5" max="5" width="10.421875" style="0" customWidth="1"/>
    <col min="6" max="6" width="8.8515625" style="0" customWidth="1"/>
    <col min="7" max="7" width="10.00390625" style="0" customWidth="1"/>
    <col min="8" max="8" width="12.140625" style="0" customWidth="1"/>
    <col min="9" max="9" width="1.7109375" style="0" customWidth="1"/>
    <col min="10" max="10" width="9.00390625" style="0" customWidth="1"/>
    <col min="11" max="11" width="10.28125" style="0" customWidth="1"/>
    <col min="12" max="12" width="1.71093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68" t="s">
        <v>26</v>
      </c>
      <c r="C1" s="25"/>
      <c r="D1" s="25"/>
      <c r="E1" s="25"/>
      <c r="F1" s="25"/>
      <c r="G1" s="24"/>
      <c r="J1" s="19"/>
      <c r="K1" s="19"/>
      <c r="L1" s="19"/>
      <c r="M1" s="19"/>
      <c r="N1" s="19"/>
      <c r="O1" s="19"/>
      <c r="P1" s="19"/>
    </row>
    <row r="2" spans="10:16" ht="12.75">
      <c r="J2" s="19"/>
      <c r="K2" s="19"/>
      <c r="L2" s="19"/>
      <c r="M2" s="19"/>
      <c r="N2" s="19"/>
      <c r="O2" s="19"/>
      <c r="P2" s="19"/>
    </row>
    <row r="3" spans="2:19" ht="28.5" thickBot="1">
      <c r="B3" s="64" t="s">
        <v>9</v>
      </c>
      <c r="C3" s="10"/>
      <c r="D3" s="10"/>
      <c r="E3" s="10"/>
      <c r="F3" s="10"/>
      <c r="J3" s="19"/>
      <c r="K3" s="19"/>
      <c r="L3" s="19"/>
      <c r="M3" s="19"/>
      <c r="N3" s="19"/>
      <c r="O3" s="19"/>
      <c r="P3" s="19"/>
      <c r="S3" s="64" t="s">
        <v>60</v>
      </c>
    </row>
    <row r="4" spans="2:16" ht="21" thickBot="1">
      <c r="B4" s="6"/>
      <c r="J4" s="43" t="s">
        <v>34</v>
      </c>
      <c r="K4" s="44"/>
      <c r="L4" s="19"/>
      <c r="M4" s="163" t="s">
        <v>32</v>
      </c>
      <c r="N4" s="154"/>
      <c r="O4" s="154"/>
      <c r="P4" s="164"/>
    </row>
    <row r="5" spans="2:30" ht="15.75" thickBot="1">
      <c r="B5" s="2" t="s">
        <v>12</v>
      </c>
      <c r="C5" s="8" t="s">
        <v>11</v>
      </c>
      <c r="D5" s="3" t="s">
        <v>108</v>
      </c>
      <c r="E5" s="139" t="s">
        <v>109</v>
      </c>
      <c r="F5" s="3" t="s">
        <v>13</v>
      </c>
      <c r="G5" s="7" t="s">
        <v>10</v>
      </c>
      <c r="H5" s="140" t="s">
        <v>110</v>
      </c>
      <c r="J5" s="45" t="s">
        <v>35</v>
      </c>
      <c r="K5" s="46"/>
      <c r="L5" s="19"/>
      <c r="M5" s="165" t="s">
        <v>66</v>
      </c>
      <c r="N5" s="166"/>
      <c r="O5" s="166"/>
      <c r="P5" s="167"/>
      <c r="S5" s="2" t="s">
        <v>12</v>
      </c>
      <c r="T5" s="8" t="s">
        <v>11</v>
      </c>
      <c r="U5" s="3" t="s">
        <v>108</v>
      </c>
      <c r="V5" s="139" t="s">
        <v>109</v>
      </c>
      <c r="W5" s="3" t="s">
        <v>13</v>
      </c>
      <c r="X5" s="7" t="s">
        <v>10</v>
      </c>
      <c r="Y5" s="140" t="s">
        <v>110</v>
      </c>
      <c r="AA5" s="163" t="s">
        <v>32</v>
      </c>
      <c r="AB5" s="154"/>
      <c r="AC5" s="154"/>
      <c r="AD5" s="164"/>
    </row>
    <row r="6" spans="2:30" ht="15.75" thickBot="1">
      <c r="B6" s="9">
        <v>1</v>
      </c>
      <c r="C6" s="111">
        <v>63.42302746506378</v>
      </c>
      <c r="D6" s="124"/>
      <c r="E6" s="16"/>
      <c r="F6" s="32">
        <f aca="true" t="shared" si="0" ref="F6:F11">H$13*C6+H$14</f>
        <v>0.5323592632449887</v>
      </c>
      <c r="G6" s="35"/>
      <c r="H6" s="34">
        <f aca="true" t="shared" si="1" ref="H6:H11">10^F6</f>
        <v>3.406899035004635</v>
      </c>
      <c r="J6" s="47" t="s">
        <v>36</v>
      </c>
      <c r="K6" s="48"/>
      <c r="L6" s="19"/>
      <c r="M6" s="20" t="s">
        <v>51</v>
      </c>
      <c r="N6" s="20" t="s">
        <v>22</v>
      </c>
      <c r="O6" s="20" t="s">
        <v>23</v>
      </c>
      <c r="P6" s="20" t="s">
        <v>112</v>
      </c>
      <c r="Q6" s="19"/>
      <c r="S6" s="9">
        <v>1</v>
      </c>
      <c r="T6" s="88">
        <f>M50</f>
        <v>0</v>
      </c>
      <c r="U6" s="103">
        <f>O50</f>
        <v>0.07978018730321032</v>
      </c>
      <c r="V6" s="16">
        <f aca="true" t="shared" si="2" ref="V6:V11">LOG10(U6)</f>
        <v>-1.098104948414056</v>
      </c>
      <c r="W6" s="16" t="e">
        <f aca="true" t="shared" si="3" ref="W6:W11">Y$13*T6+Y$14</f>
        <v>#DIV/0!</v>
      </c>
      <c r="X6" s="35" t="e">
        <f aca="true" t="shared" si="4" ref="X6:X11">((ABS(W6-V6))/W6)*10</f>
        <v>#DIV/0!</v>
      </c>
      <c r="Y6" s="34" t="e">
        <f aca="true" t="shared" si="5" ref="Y6:Y11">10^W6</f>
        <v>#DIV/0!</v>
      </c>
      <c r="AA6" s="165" t="s">
        <v>61</v>
      </c>
      <c r="AB6" s="166"/>
      <c r="AC6" s="166"/>
      <c r="AD6" s="167"/>
    </row>
    <row r="7" spans="2:30" ht="15">
      <c r="B7" s="9">
        <v>2</v>
      </c>
      <c r="C7" s="111">
        <v>168.36858418911768</v>
      </c>
      <c r="D7" s="60">
        <v>1486</v>
      </c>
      <c r="E7" s="123">
        <f>LOG10(D7)</f>
        <v>3.1720188094245563</v>
      </c>
      <c r="F7" s="16">
        <f t="shared" si="0"/>
        <v>3.230274850851699</v>
      </c>
      <c r="G7" s="35">
        <f>((ABS(F7-E7))/F7)*10</f>
        <v>0.180343915353775</v>
      </c>
      <c r="H7" s="38">
        <f t="shared" si="1"/>
        <v>1699.318755795259</v>
      </c>
      <c r="J7" s="47" t="s">
        <v>25</v>
      </c>
      <c r="K7" s="48"/>
      <c r="L7" s="19"/>
      <c r="M7" s="122"/>
      <c r="N7" s="111"/>
      <c r="O7" s="21">
        <f aca="true" t="shared" si="6" ref="O7:O18">H$13*N7+H$14</f>
        <v>-1.098104948414056</v>
      </c>
      <c r="P7" s="62">
        <f aca="true" t="shared" si="7" ref="P7:P18">10^O7</f>
        <v>0.07978018730321032</v>
      </c>
      <c r="Q7" s="19"/>
      <c r="S7" s="9">
        <v>2</v>
      </c>
      <c r="T7" s="88">
        <f>M51</f>
        <v>0</v>
      </c>
      <c r="U7" s="103">
        <f>O51</f>
        <v>0.07978018730321032</v>
      </c>
      <c r="V7" s="32">
        <f t="shared" si="2"/>
        <v>-1.098104948414056</v>
      </c>
      <c r="W7" s="32" t="e">
        <f t="shared" si="3"/>
        <v>#DIV/0!</v>
      </c>
      <c r="X7" s="36" t="e">
        <f t="shared" si="4"/>
        <v>#DIV/0!</v>
      </c>
      <c r="Y7" s="37" t="e">
        <f t="shared" si="5"/>
        <v>#DIV/0!</v>
      </c>
      <c r="AA7" s="20" t="s">
        <v>51</v>
      </c>
      <c r="AB7" s="104" t="s">
        <v>22</v>
      </c>
      <c r="AC7" s="104" t="s">
        <v>23</v>
      </c>
      <c r="AD7" s="104" t="s">
        <v>112</v>
      </c>
    </row>
    <row r="8" spans="2:30" ht="13.5" thickBot="1">
      <c r="B8" s="9">
        <v>3</v>
      </c>
      <c r="C8" s="111">
        <v>187.97580677057903</v>
      </c>
      <c r="D8" s="60">
        <v>5112</v>
      </c>
      <c r="E8" s="123">
        <f>LOG10(D8)</f>
        <v>3.7085908451503435</v>
      </c>
      <c r="F8" s="16">
        <f t="shared" si="0"/>
        <v>3.7343326984010874</v>
      </c>
      <c r="G8" s="35">
        <f>((ABS(F8-E8))/F8)*10</f>
        <v>0.06893294017901946</v>
      </c>
      <c r="H8" s="38">
        <f>10^F8</f>
        <v>5424.162581403607</v>
      </c>
      <c r="J8" s="49" t="s">
        <v>20</v>
      </c>
      <c r="K8" s="50" t="s">
        <v>21</v>
      </c>
      <c r="L8" s="19"/>
      <c r="M8" s="122"/>
      <c r="N8" s="111"/>
      <c r="O8" s="21">
        <f t="shared" si="6"/>
        <v>-1.098104948414056</v>
      </c>
      <c r="P8" s="62">
        <f t="shared" si="7"/>
        <v>0.07978018730321032</v>
      </c>
      <c r="Q8" s="19"/>
      <c r="S8" s="9">
        <v>3</v>
      </c>
      <c r="T8" s="88">
        <f>M52</f>
        <v>0</v>
      </c>
      <c r="U8" s="103">
        <f>O52</f>
        <v>0.07978018730321032</v>
      </c>
      <c r="V8" s="32">
        <f t="shared" si="2"/>
        <v>-1.098104948414056</v>
      </c>
      <c r="W8" s="32" t="e">
        <f t="shared" si="3"/>
        <v>#DIV/0!</v>
      </c>
      <c r="X8" s="36" t="e">
        <f t="shared" si="4"/>
        <v>#DIV/0!</v>
      </c>
      <c r="Y8" s="37" t="e">
        <f t="shared" si="5"/>
        <v>#DIV/0!</v>
      </c>
      <c r="AA8" s="105"/>
      <c r="AB8" s="58"/>
      <c r="AC8" s="106" t="e">
        <f aca="true" t="shared" si="8" ref="AC8:AC19">Y$13*AB8+Y$14</f>
        <v>#DIV/0!</v>
      </c>
      <c r="AD8" s="62" t="e">
        <f aca="true" t="shared" si="9" ref="AD8:AD19">10^AC8</f>
        <v>#DIV/0!</v>
      </c>
    </row>
    <row r="9" spans="2:30" ht="12.75">
      <c r="B9" s="9">
        <v>4</v>
      </c>
      <c r="C9" s="111">
        <v>202.77802349731485</v>
      </c>
      <c r="D9" s="60">
        <v>17664</v>
      </c>
      <c r="E9" s="123">
        <f>LOG10(D9)</f>
        <v>4.247089056049105</v>
      </c>
      <c r="F9" s="16">
        <f t="shared" si="0"/>
        <v>4.114864590220001</v>
      </c>
      <c r="G9" s="35">
        <f>((ABS(F9-E9))/F9)*10</f>
        <v>0.3213336986674322</v>
      </c>
      <c r="H9" s="38">
        <f>10^F9</f>
        <v>13027.60524108096</v>
      </c>
      <c r="J9" s="58"/>
      <c r="K9" s="1">
        <f aca="true" t="shared" si="10" ref="K9:K16">J9/4</f>
        <v>0</v>
      </c>
      <c r="L9" s="19"/>
      <c r="M9" s="122"/>
      <c r="N9" s="111"/>
      <c r="O9" s="21">
        <f t="shared" si="6"/>
        <v>-1.098104948414056</v>
      </c>
      <c r="P9" s="62">
        <f t="shared" si="7"/>
        <v>0.07978018730321032</v>
      </c>
      <c r="Q9" s="19"/>
      <c r="S9" s="9">
        <v>4</v>
      </c>
      <c r="T9" s="88">
        <f>M53</f>
        <v>0</v>
      </c>
      <c r="U9" s="103">
        <f>O53</f>
        <v>0.07978018730321032</v>
      </c>
      <c r="V9" s="16">
        <f t="shared" si="2"/>
        <v>-1.098104948414056</v>
      </c>
      <c r="W9" s="16" t="e">
        <f t="shared" si="3"/>
        <v>#DIV/0!</v>
      </c>
      <c r="X9" s="35" t="e">
        <f t="shared" si="4"/>
        <v>#DIV/0!</v>
      </c>
      <c r="Y9" s="38" t="e">
        <f t="shared" si="5"/>
        <v>#DIV/0!</v>
      </c>
      <c r="AA9" s="105"/>
      <c r="AB9" s="58"/>
      <c r="AC9" s="106" t="e">
        <f t="shared" si="8"/>
        <v>#DIV/0!</v>
      </c>
      <c r="AD9" s="62" t="e">
        <f t="shared" si="9"/>
        <v>#DIV/0!</v>
      </c>
    </row>
    <row r="10" spans="2:30" ht="12.75">
      <c r="B10" s="9">
        <v>5</v>
      </c>
      <c r="C10" s="111">
        <v>228.4148837918064</v>
      </c>
      <c r="D10" s="60">
        <v>60371</v>
      </c>
      <c r="E10" s="123">
        <f>LOG10(D10)</f>
        <v>4.780828369673003</v>
      </c>
      <c r="F10" s="16">
        <f t="shared" si="0"/>
        <v>4.773930940095786</v>
      </c>
      <c r="G10" s="35">
        <f>((ABS(F10-E10))/F10)*10</f>
        <v>0.014448113438939793</v>
      </c>
      <c r="H10" s="38">
        <f t="shared" si="1"/>
        <v>59419.76639851384</v>
      </c>
      <c r="J10" s="58"/>
      <c r="K10" s="1">
        <f t="shared" si="10"/>
        <v>0</v>
      </c>
      <c r="L10" s="19"/>
      <c r="M10" s="71"/>
      <c r="N10" s="111"/>
      <c r="O10" s="21">
        <f t="shared" si="6"/>
        <v>-1.098104948414056</v>
      </c>
      <c r="P10" s="62">
        <f t="shared" si="7"/>
        <v>0.07978018730321032</v>
      </c>
      <c r="Q10" s="19"/>
      <c r="S10" s="9">
        <v>5</v>
      </c>
      <c r="T10" s="88">
        <f>M52</f>
        <v>0</v>
      </c>
      <c r="U10" s="103">
        <f>O52</f>
        <v>0.07978018730321032</v>
      </c>
      <c r="V10" s="16">
        <f t="shared" si="2"/>
        <v>-1.098104948414056</v>
      </c>
      <c r="W10" s="16" t="e">
        <f t="shared" si="3"/>
        <v>#DIV/0!</v>
      </c>
      <c r="X10" s="35" t="e">
        <f t="shared" si="4"/>
        <v>#DIV/0!</v>
      </c>
      <c r="Y10" s="38" t="e">
        <f t="shared" si="5"/>
        <v>#DIV/0!</v>
      </c>
      <c r="AA10" s="105"/>
      <c r="AB10" s="58"/>
      <c r="AC10" s="106" t="e">
        <f t="shared" si="8"/>
        <v>#DIV/0!</v>
      </c>
      <c r="AD10" s="62" t="e">
        <f t="shared" si="9"/>
        <v>#DIV/0!</v>
      </c>
    </row>
    <row r="11" spans="2:30" ht="13.5" thickBot="1">
      <c r="B11" s="9">
        <v>6</v>
      </c>
      <c r="C11" s="111">
        <v>249.26272375835154</v>
      </c>
      <c r="D11" s="117">
        <v>179787</v>
      </c>
      <c r="E11" s="123">
        <f>LOG10(D11)</f>
        <v>5.254758285659843</v>
      </c>
      <c r="F11" s="16">
        <f t="shared" si="0"/>
        <v>5.309882286388283</v>
      </c>
      <c r="G11" s="35">
        <f>((ABS(F11-E11))/F11)*10</f>
        <v>0.10381397883291754</v>
      </c>
      <c r="H11" s="38">
        <f t="shared" si="1"/>
        <v>204118.4615559896</v>
      </c>
      <c r="J11" s="58"/>
      <c r="K11" s="1">
        <f t="shared" si="10"/>
        <v>0</v>
      </c>
      <c r="L11" s="19"/>
      <c r="M11" s="71"/>
      <c r="N11" s="111"/>
      <c r="O11" s="21">
        <f t="shared" si="6"/>
        <v>-1.098104948414056</v>
      </c>
      <c r="P11" s="62">
        <f t="shared" si="7"/>
        <v>0.07978018730321032</v>
      </c>
      <c r="Q11" s="19"/>
      <c r="S11" s="9">
        <v>6</v>
      </c>
      <c r="T11" s="88">
        <f>M53</f>
        <v>0</v>
      </c>
      <c r="U11" s="103">
        <f>O53</f>
        <v>0.07978018730321032</v>
      </c>
      <c r="V11" s="16">
        <f t="shared" si="2"/>
        <v>-1.098104948414056</v>
      </c>
      <c r="W11" s="16" t="e">
        <f t="shared" si="3"/>
        <v>#DIV/0!</v>
      </c>
      <c r="X11" s="35" t="e">
        <f t="shared" si="4"/>
        <v>#DIV/0!</v>
      </c>
      <c r="Y11" s="38" t="e">
        <f t="shared" si="5"/>
        <v>#DIV/0!</v>
      </c>
      <c r="AA11" s="105"/>
      <c r="AB11" s="58"/>
      <c r="AC11" s="106" t="e">
        <f t="shared" si="8"/>
        <v>#DIV/0!</v>
      </c>
      <c r="AD11" s="62" t="e">
        <f t="shared" si="9"/>
        <v>#DIV/0!</v>
      </c>
    </row>
    <row r="12" spans="5:30" ht="13.5" thickBot="1">
      <c r="E12" s="151" t="s">
        <v>50</v>
      </c>
      <c r="F12" s="152"/>
      <c r="G12" s="89">
        <f>AVERAGE(G7:G11)</f>
        <v>0.1377745292944168</v>
      </c>
      <c r="J12" s="58"/>
      <c r="K12" s="1">
        <f t="shared" si="10"/>
        <v>0</v>
      </c>
      <c r="L12" s="19"/>
      <c r="M12" s="71"/>
      <c r="N12" s="111"/>
      <c r="O12" s="21">
        <f t="shared" si="6"/>
        <v>-1.098104948414056</v>
      </c>
      <c r="P12" s="62">
        <f t="shared" si="7"/>
        <v>0.07978018730321032</v>
      </c>
      <c r="Q12" s="19"/>
      <c r="V12" s="151" t="s">
        <v>50</v>
      </c>
      <c r="W12" s="152"/>
      <c r="X12" s="89" t="e">
        <f>AVERAGE(X6:X11)</f>
        <v>#DIV/0!</v>
      </c>
      <c r="AA12" s="105"/>
      <c r="AB12" s="58"/>
      <c r="AC12" s="106" t="e">
        <f t="shared" si="8"/>
        <v>#DIV/0!</v>
      </c>
      <c r="AD12" s="62" t="e">
        <f t="shared" si="9"/>
        <v>#DIV/0!</v>
      </c>
    </row>
    <row r="13" spans="7:30" ht="12.75">
      <c r="G13" s="82" t="s">
        <v>28</v>
      </c>
      <c r="H13" s="83">
        <f>SLOPE(E7:E11,C7:C11)</f>
        <v>0.025707763833209895</v>
      </c>
      <c r="J13" s="58"/>
      <c r="K13" s="1">
        <f t="shared" si="10"/>
        <v>0</v>
      </c>
      <c r="L13" s="19"/>
      <c r="M13" s="71"/>
      <c r="N13" s="111"/>
      <c r="O13" s="21">
        <f t="shared" si="6"/>
        <v>-1.098104948414056</v>
      </c>
      <c r="P13" s="62">
        <f t="shared" si="7"/>
        <v>0.07978018730321032</v>
      </c>
      <c r="Q13" s="19"/>
      <c r="X13" s="82" t="s">
        <v>28</v>
      </c>
      <c r="Y13" s="83" t="e">
        <f>SLOPE(V6:V11,T6:T11)</f>
        <v>#DIV/0!</v>
      </c>
      <c r="AA13" s="105"/>
      <c r="AB13" s="58"/>
      <c r="AC13" s="106" t="e">
        <f t="shared" si="8"/>
        <v>#DIV/0!</v>
      </c>
      <c r="AD13" s="62" t="e">
        <f t="shared" si="9"/>
        <v>#DIV/0!</v>
      </c>
    </row>
    <row r="14" spans="7:30" ht="12.75">
      <c r="G14" s="84" t="s">
        <v>29</v>
      </c>
      <c r="H14" s="85">
        <f>INTERCEPT(E7:E11,C7:C11)</f>
        <v>-1.098104948414056</v>
      </c>
      <c r="I14" s="18"/>
      <c r="J14" s="58"/>
      <c r="K14" s="1">
        <f t="shared" si="10"/>
        <v>0</v>
      </c>
      <c r="L14" s="19"/>
      <c r="M14" s="71"/>
      <c r="N14" s="58"/>
      <c r="O14" s="21">
        <f t="shared" si="6"/>
        <v>-1.098104948414056</v>
      </c>
      <c r="P14" s="62">
        <f t="shared" si="7"/>
        <v>0.07978018730321032</v>
      </c>
      <c r="Q14" s="19"/>
      <c r="X14" s="84" t="s">
        <v>29</v>
      </c>
      <c r="Y14" s="85" t="e">
        <f>INTERCEPT(V6:V11,T6:T11)</f>
        <v>#DIV/0!</v>
      </c>
      <c r="AA14" s="105"/>
      <c r="AB14" s="58"/>
      <c r="AC14" s="106" t="e">
        <f t="shared" si="8"/>
        <v>#DIV/0!</v>
      </c>
      <c r="AD14" s="62" t="e">
        <f t="shared" si="9"/>
        <v>#DIV/0!</v>
      </c>
    </row>
    <row r="15" spans="7:30" ht="13.5" thickBot="1">
      <c r="G15" s="86" t="s">
        <v>30</v>
      </c>
      <c r="H15" s="87">
        <f>RSQ(E7:E11,C7:C11)</f>
        <v>0.9910287652002476</v>
      </c>
      <c r="I15" s="18"/>
      <c r="J15" s="58"/>
      <c r="K15" s="1">
        <f t="shared" si="10"/>
        <v>0</v>
      </c>
      <c r="L15" s="19"/>
      <c r="M15" s="71"/>
      <c r="N15" s="58"/>
      <c r="O15" s="21">
        <f t="shared" si="6"/>
        <v>-1.098104948414056</v>
      </c>
      <c r="P15" s="62">
        <f t="shared" si="7"/>
        <v>0.07978018730321032</v>
      </c>
      <c r="Q15" s="19"/>
      <c r="X15" s="86" t="s">
        <v>30</v>
      </c>
      <c r="Y15" s="87" t="e">
        <f>RSQ(V6:V11,T6:T11)</f>
        <v>#DIV/0!</v>
      </c>
      <c r="AA15" s="105"/>
      <c r="AB15" s="58"/>
      <c r="AC15" s="106" t="e">
        <f t="shared" si="8"/>
        <v>#DIV/0!</v>
      </c>
      <c r="AD15" s="62" t="e">
        <f t="shared" si="9"/>
        <v>#DIV/0!</v>
      </c>
    </row>
    <row r="16" spans="9:30" ht="12.75">
      <c r="I16" s="18"/>
      <c r="J16" s="58"/>
      <c r="K16" s="1">
        <f t="shared" si="10"/>
        <v>0</v>
      </c>
      <c r="L16" s="19"/>
      <c r="M16" s="71"/>
      <c r="N16" s="58"/>
      <c r="O16" s="21">
        <f t="shared" si="6"/>
        <v>-1.098104948414056</v>
      </c>
      <c r="P16" s="62">
        <f t="shared" si="7"/>
        <v>0.07978018730321032</v>
      </c>
      <c r="Q16" s="19"/>
      <c r="AA16" s="105"/>
      <c r="AB16" s="58"/>
      <c r="AC16" s="106" t="e">
        <f t="shared" si="8"/>
        <v>#DIV/0!</v>
      </c>
      <c r="AD16" s="62" t="e">
        <f t="shared" si="9"/>
        <v>#DIV/0!</v>
      </c>
    </row>
    <row r="17" spans="12:30" ht="12.75">
      <c r="L17" s="19"/>
      <c r="M17" s="71"/>
      <c r="N17" s="58"/>
      <c r="O17" s="21">
        <f t="shared" si="6"/>
        <v>-1.098104948414056</v>
      </c>
      <c r="P17" s="62">
        <f t="shared" si="7"/>
        <v>0.07978018730321032</v>
      </c>
      <c r="Q17" s="19"/>
      <c r="AA17" s="105"/>
      <c r="AB17" s="58"/>
      <c r="AC17" s="106" t="e">
        <f t="shared" si="8"/>
        <v>#DIV/0!</v>
      </c>
      <c r="AD17" s="62" t="e">
        <f t="shared" si="9"/>
        <v>#DIV/0!</v>
      </c>
    </row>
    <row r="18" spans="12:30" ht="13.5" thickBot="1">
      <c r="L18" s="19"/>
      <c r="M18" s="71"/>
      <c r="N18" s="58"/>
      <c r="O18" s="21">
        <f t="shared" si="6"/>
        <v>-1.098104948414056</v>
      </c>
      <c r="P18" s="62">
        <f t="shared" si="7"/>
        <v>0.07978018730321032</v>
      </c>
      <c r="Q18" s="19"/>
      <c r="AA18" s="105"/>
      <c r="AB18" s="58"/>
      <c r="AC18" s="106" t="e">
        <f t="shared" si="8"/>
        <v>#DIV/0!</v>
      </c>
      <c r="AD18" s="62" t="e">
        <f t="shared" si="9"/>
        <v>#DIV/0!</v>
      </c>
    </row>
    <row r="19" spans="8:30" ht="13.5" thickBot="1">
      <c r="H19">
        <v>21</v>
      </c>
      <c r="J19" s="43" t="s">
        <v>37</v>
      </c>
      <c r="K19" s="44"/>
      <c r="L19" s="19"/>
      <c r="M19" s="19"/>
      <c r="N19" s="19"/>
      <c r="O19" s="19"/>
      <c r="P19" s="19"/>
      <c r="AA19" s="105"/>
      <c r="AB19" s="58"/>
      <c r="AC19" s="106" t="e">
        <f t="shared" si="8"/>
        <v>#DIV/0!</v>
      </c>
      <c r="AD19" s="62" t="e">
        <f t="shared" si="9"/>
        <v>#DIV/0!</v>
      </c>
    </row>
    <row r="20" spans="8:25" ht="15">
      <c r="H20">
        <v>56.5</v>
      </c>
      <c r="J20" s="53" t="s">
        <v>31</v>
      </c>
      <c r="K20" s="54"/>
      <c r="L20" s="19"/>
      <c r="M20" s="65" t="s">
        <v>33</v>
      </c>
      <c r="N20" s="66"/>
      <c r="O20" s="19"/>
      <c r="P20" s="19"/>
      <c r="Y20">
        <v>21</v>
      </c>
    </row>
    <row r="21" spans="10:25" ht="15">
      <c r="J21" s="47" t="s">
        <v>36</v>
      </c>
      <c r="K21" s="48"/>
      <c r="L21" s="19"/>
      <c r="M21" s="39" t="s">
        <v>41</v>
      </c>
      <c r="N21" s="40"/>
      <c r="O21" s="19"/>
      <c r="P21" s="19"/>
      <c r="Y21">
        <v>56.5</v>
      </c>
    </row>
    <row r="22" spans="10:16" ht="15">
      <c r="J22" s="47" t="s">
        <v>25</v>
      </c>
      <c r="K22" s="48"/>
      <c r="L22" s="19"/>
      <c r="M22" s="39" t="s">
        <v>42</v>
      </c>
      <c r="N22" s="40"/>
      <c r="O22" s="19"/>
      <c r="P22" s="19"/>
    </row>
    <row r="23" spans="10:16" ht="13.5" thickBot="1">
      <c r="J23" s="49" t="s">
        <v>20</v>
      </c>
      <c r="K23" s="50" t="s">
        <v>21</v>
      </c>
      <c r="L23" s="19"/>
      <c r="M23" s="39" t="s">
        <v>43</v>
      </c>
      <c r="N23" s="40"/>
      <c r="O23" s="19"/>
      <c r="P23" s="19"/>
    </row>
    <row r="24" spans="10:16" ht="12.75">
      <c r="J24" s="59"/>
      <c r="K24" s="61" t="e">
        <f aca="true" t="shared" si="11" ref="K24:K31">LOG10(J24*10)*(64)</f>
        <v>#NUM!</v>
      </c>
      <c r="L24" s="19"/>
      <c r="M24" s="39" t="s">
        <v>44</v>
      </c>
      <c r="N24" s="40"/>
      <c r="O24" s="19"/>
      <c r="P24" s="19"/>
    </row>
    <row r="25" spans="10:16" ht="12.75">
      <c r="J25" s="58"/>
      <c r="K25" s="61" t="e">
        <f t="shared" si="11"/>
        <v>#NUM!</v>
      </c>
      <c r="L25" s="19"/>
      <c r="M25" s="39" t="s">
        <v>40</v>
      </c>
      <c r="N25" s="40"/>
      <c r="O25" s="19"/>
      <c r="P25" s="19"/>
    </row>
    <row r="26" spans="10:16" ht="12.75">
      <c r="J26" s="58"/>
      <c r="K26" s="61" t="e">
        <f t="shared" si="11"/>
        <v>#NUM!</v>
      </c>
      <c r="L26" s="19"/>
      <c r="M26" s="67" t="s">
        <v>45</v>
      </c>
      <c r="N26" s="40"/>
      <c r="O26" s="19"/>
      <c r="P26" s="19"/>
    </row>
    <row r="27" spans="10:16" ht="12.75">
      <c r="J27" s="58"/>
      <c r="K27" s="61" t="e">
        <f t="shared" si="11"/>
        <v>#NUM!</v>
      </c>
      <c r="L27" s="19"/>
      <c r="M27" s="41" t="s">
        <v>46</v>
      </c>
      <c r="N27" s="42"/>
      <c r="O27" s="19"/>
      <c r="P27" s="19"/>
    </row>
    <row r="28" spans="10:16" ht="12.75">
      <c r="J28" s="58"/>
      <c r="K28" s="61" t="e">
        <f t="shared" si="11"/>
        <v>#NUM!</v>
      </c>
      <c r="L28" s="19"/>
      <c r="O28" s="19"/>
      <c r="P28" s="19"/>
    </row>
    <row r="29" spans="10:16" ht="12.75">
      <c r="J29" s="58"/>
      <c r="K29" s="61" t="e">
        <f t="shared" si="11"/>
        <v>#NUM!</v>
      </c>
      <c r="L29" s="19"/>
      <c r="O29" s="19"/>
      <c r="P29" s="19"/>
    </row>
    <row r="30" spans="10:16" ht="12.75">
      <c r="J30" s="58"/>
      <c r="K30" s="61" t="e">
        <f t="shared" si="11"/>
        <v>#NUM!</v>
      </c>
      <c r="L30" s="19"/>
      <c r="O30" s="19"/>
      <c r="P30" s="19"/>
    </row>
    <row r="31" spans="10:16" ht="12.75">
      <c r="J31" s="58"/>
      <c r="K31" s="61" t="e">
        <f t="shared" si="11"/>
        <v>#NUM!</v>
      </c>
      <c r="L31" s="19"/>
      <c r="O31" s="19"/>
      <c r="P31" s="19"/>
    </row>
    <row r="32" spans="12:16" ht="12.75">
      <c r="L32" s="19"/>
      <c r="M32" s="19"/>
      <c r="N32" s="19"/>
      <c r="O32" s="19"/>
      <c r="P32" s="19"/>
    </row>
    <row r="33" spans="12:16" ht="13.5" thickBot="1">
      <c r="L33" s="19"/>
      <c r="M33" s="19"/>
      <c r="N33" s="19"/>
      <c r="O33" s="19"/>
      <c r="P33" s="19"/>
    </row>
    <row r="34" spans="10:16" ht="13.5" thickBot="1">
      <c r="J34" s="43" t="s">
        <v>38</v>
      </c>
      <c r="K34" s="44"/>
      <c r="L34" s="19"/>
      <c r="M34" s="160" t="s">
        <v>57</v>
      </c>
      <c r="N34" s="161"/>
      <c r="O34" s="161"/>
      <c r="P34" s="169"/>
    </row>
    <row r="35" spans="10:16" ht="15">
      <c r="J35" s="45" t="s">
        <v>39</v>
      </c>
      <c r="K35" s="57"/>
      <c r="L35" s="19"/>
      <c r="M35" s="153" t="s">
        <v>53</v>
      </c>
      <c r="N35" s="154"/>
      <c r="O35" s="154"/>
      <c r="P35" s="155"/>
    </row>
    <row r="36" spans="10:16" ht="15">
      <c r="J36" s="47" t="s">
        <v>36</v>
      </c>
      <c r="K36" s="48"/>
      <c r="L36" s="19"/>
      <c r="M36" s="156" t="s">
        <v>114</v>
      </c>
      <c r="N36" s="157"/>
      <c r="O36" s="157"/>
      <c r="P36" s="158"/>
    </row>
    <row r="37" spans="10:16" ht="15.75" thickBot="1">
      <c r="J37" s="47" t="s">
        <v>25</v>
      </c>
      <c r="K37" s="48"/>
      <c r="L37" s="19"/>
      <c r="M37" s="156" t="s">
        <v>55</v>
      </c>
      <c r="N37" s="159"/>
      <c r="O37" s="159"/>
      <c r="P37" s="158"/>
    </row>
    <row r="38" spans="10:16" ht="15" thickBot="1">
      <c r="J38" s="49" t="s">
        <v>47</v>
      </c>
      <c r="K38" s="50" t="s">
        <v>21</v>
      </c>
      <c r="L38" s="19"/>
      <c r="M38" s="91" t="s">
        <v>21</v>
      </c>
      <c r="N38" s="92" t="s">
        <v>47</v>
      </c>
      <c r="O38" s="146" t="s">
        <v>112</v>
      </c>
      <c r="P38" s="147" t="s">
        <v>113</v>
      </c>
    </row>
    <row r="39" spans="10:16" ht="12.75">
      <c r="J39" s="59"/>
      <c r="K39" s="61" t="e">
        <f aca="true" t="shared" si="12" ref="K39:K46">LOG10(J39)*(64)</f>
        <v>#NUM!</v>
      </c>
      <c r="L39" s="19"/>
      <c r="M39" s="108">
        <f>N7</f>
        <v>0</v>
      </c>
      <c r="N39" s="61">
        <f>10^(4*(M39/256))</f>
        <v>1</v>
      </c>
      <c r="O39" s="61">
        <f>P7</f>
        <v>0.07978018730321032</v>
      </c>
      <c r="P39" s="107">
        <f>O39/N39</f>
        <v>0.07978018730321032</v>
      </c>
    </row>
    <row r="40" spans="10:16" ht="12.75">
      <c r="J40" s="58"/>
      <c r="K40" s="61" t="e">
        <f t="shared" si="12"/>
        <v>#NUM!</v>
      </c>
      <c r="L40" s="19"/>
      <c r="M40" s="108">
        <f>N8</f>
        <v>0</v>
      </c>
      <c r="N40" s="61">
        <f>10^(4*(M40/256))</f>
        <v>1</v>
      </c>
      <c r="O40" s="61">
        <f>P8</f>
        <v>0.07978018730321032</v>
      </c>
      <c r="P40" s="107">
        <f>O40/N40</f>
        <v>0.07978018730321032</v>
      </c>
    </row>
    <row r="41" spans="10:16" ht="12.75">
      <c r="J41" s="58"/>
      <c r="K41" s="61" t="e">
        <f t="shared" si="12"/>
        <v>#NUM!</v>
      </c>
      <c r="L41" s="19"/>
      <c r="M41" s="108">
        <f>N9</f>
        <v>0</v>
      </c>
      <c r="N41" s="61">
        <f>10^(4*(M41/256))</f>
        <v>1</v>
      </c>
      <c r="O41" s="61">
        <f>P9</f>
        <v>0.07978018730321032</v>
      </c>
      <c r="P41" s="107">
        <f>O41/N41</f>
        <v>0.07978018730321032</v>
      </c>
    </row>
    <row r="42" spans="10:16" ht="12.75">
      <c r="J42" s="58"/>
      <c r="K42" s="61" t="e">
        <f t="shared" si="12"/>
        <v>#NUM!</v>
      </c>
      <c r="L42" s="19"/>
      <c r="M42" s="108">
        <f>N10</f>
        <v>0</v>
      </c>
      <c r="N42" s="61">
        <f>10^(4*(M42/256))</f>
        <v>1</v>
      </c>
      <c r="O42" s="61">
        <f>P10</f>
        <v>0.07978018730321032</v>
      </c>
      <c r="P42" s="107">
        <f>O42/N42</f>
        <v>0.07978018730321032</v>
      </c>
    </row>
    <row r="43" spans="10:16" ht="12.75">
      <c r="J43" s="58"/>
      <c r="K43" s="61" t="e">
        <f t="shared" si="12"/>
        <v>#NUM!</v>
      </c>
      <c r="L43" s="19"/>
      <c r="M43" s="108">
        <f>N11</f>
        <v>0</v>
      </c>
      <c r="N43" s="61">
        <f>10^(4*(M43/256))</f>
        <v>1</v>
      </c>
      <c r="O43" s="61">
        <f>P11</f>
        <v>0.07978018730321032</v>
      </c>
      <c r="P43" s="107">
        <f>O43/N43</f>
        <v>0.07978018730321032</v>
      </c>
    </row>
    <row r="44" spans="2:12" ht="13.5" thickBot="1">
      <c r="B44" s="5"/>
      <c r="C44" s="5"/>
      <c r="D44" s="5"/>
      <c r="E44" s="11" t="s">
        <v>3</v>
      </c>
      <c r="F44" s="13"/>
      <c r="G44" s="11" t="s">
        <v>7</v>
      </c>
      <c r="H44" s="12"/>
      <c r="J44" s="58"/>
      <c r="K44" s="61" t="e">
        <f t="shared" si="12"/>
        <v>#NUM!</v>
      </c>
      <c r="L44" s="19"/>
    </row>
    <row r="45" spans="1:15" ht="13.5" thickBot="1">
      <c r="A45" s="10"/>
      <c r="B45" s="13"/>
      <c r="C45" s="13"/>
      <c r="D45" s="13"/>
      <c r="E45" s="114"/>
      <c r="F45" s="13"/>
      <c r="G45" s="114"/>
      <c r="H45" s="12"/>
      <c r="J45" s="58"/>
      <c r="K45" s="61" t="e">
        <f t="shared" si="12"/>
        <v>#NUM!</v>
      </c>
      <c r="L45" s="19"/>
      <c r="M45" s="160" t="s">
        <v>73</v>
      </c>
      <c r="N45" s="161"/>
      <c r="O45" s="162"/>
    </row>
    <row r="46" spans="1:15" ht="15">
      <c r="A46" s="116" t="s">
        <v>102</v>
      </c>
      <c r="B46" s="15"/>
      <c r="C46" s="17"/>
      <c r="D46" s="15"/>
      <c r="E46" s="15"/>
      <c r="F46" s="17"/>
      <c r="G46" s="17"/>
      <c r="H46" s="12"/>
      <c r="J46" s="58"/>
      <c r="K46" s="61" t="e">
        <f t="shared" si="12"/>
        <v>#NUM!</v>
      </c>
      <c r="M46" s="153" t="s">
        <v>111</v>
      </c>
      <c r="N46" s="154"/>
      <c r="O46" s="164"/>
    </row>
    <row r="47" spans="1:16" ht="15">
      <c r="A47" s="115" t="s">
        <v>5</v>
      </c>
      <c r="B47" s="14"/>
      <c r="C47" s="14"/>
      <c r="D47" s="114" t="s">
        <v>6</v>
      </c>
      <c r="E47" s="13"/>
      <c r="F47" s="13"/>
      <c r="G47" s="114" t="s">
        <v>4</v>
      </c>
      <c r="H47" s="12"/>
      <c r="J47" s="19"/>
      <c r="K47" s="19"/>
      <c r="M47" s="156" t="s">
        <v>104</v>
      </c>
      <c r="N47" s="157"/>
      <c r="O47" s="168"/>
      <c r="P47" s="97"/>
    </row>
    <row r="48" spans="1:16" ht="15.75" thickBot="1">
      <c r="A48" s="33"/>
      <c r="B48" s="5"/>
      <c r="C48" s="5"/>
      <c r="D48" s="5"/>
      <c r="E48" s="5"/>
      <c r="F48" s="5"/>
      <c r="G48" s="5"/>
      <c r="H48" s="121"/>
      <c r="I48" s="17"/>
      <c r="J48" s="19"/>
      <c r="K48" s="19"/>
      <c r="M48" s="148"/>
      <c r="N48" s="149"/>
      <c r="O48" s="150"/>
      <c r="P48" s="97"/>
    </row>
    <row r="49" spans="1:16" ht="15" thickBot="1">
      <c r="A49" s="113" t="s">
        <v>8</v>
      </c>
      <c r="B49" s="5"/>
      <c r="C49" s="5"/>
      <c r="D49" s="5"/>
      <c r="E49" s="5"/>
      <c r="F49" s="5"/>
      <c r="G49" s="5"/>
      <c r="H49" s="121"/>
      <c r="I49" s="10"/>
      <c r="J49" s="43" t="s">
        <v>52</v>
      </c>
      <c r="K49" s="44"/>
      <c r="M49" s="98" t="s">
        <v>21</v>
      </c>
      <c r="N49" s="91" t="s">
        <v>47</v>
      </c>
      <c r="O49" s="99" t="s">
        <v>70</v>
      </c>
      <c r="P49" s="97"/>
    </row>
    <row r="50" spans="1:16" ht="15">
      <c r="A50" s="120"/>
      <c r="B50" s="118"/>
      <c r="C50" s="118"/>
      <c r="D50" s="118"/>
      <c r="E50" s="118"/>
      <c r="F50" s="118"/>
      <c r="G50" s="118"/>
      <c r="H50" s="119"/>
      <c r="I50" s="17"/>
      <c r="J50" s="45" t="s">
        <v>71</v>
      </c>
      <c r="K50" s="57"/>
      <c r="M50" s="109"/>
      <c r="N50" s="61">
        <f aca="true" t="shared" si="13" ref="N50:N55">10^(4*(M50/256))</f>
        <v>1</v>
      </c>
      <c r="O50" s="38">
        <f>P39*N50</f>
        <v>0.07978018730321032</v>
      </c>
      <c r="P50" s="97"/>
    </row>
    <row r="51" spans="9:15" ht="15">
      <c r="I51" s="10"/>
      <c r="J51" s="47" t="s">
        <v>36</v>
      </c>
      <c r="K51" s="48"/>
      <c r="M51" s="109"/>
      <c r="N51" s="61">
        <f t="shared" si="13"/>
        <v>1</v>
      </c>
      <c r="O51" s="38">
        <f>P39*N51</f>
        <v>0.07978018730321032</v>
      </c>
    </row>
    <row r="52" spans="9:15" ht="15">
      <c r="I52" s="17"/>
      <c r="J52" s="47" t="s">
        <v>25</v>
      </c>
      <c r="K52" s="48"/>
      <c r="M52" s="109"/>
      <c r="N52" s="61">
        <f t="shared" si="13"/>
        <v>1</v>
      </c>
      <c r="O52" s="38">
        <f>P39*N52</f>
        <v>0.07978018730321032</v>
      </c>
    </row>
    <row r="53" spans="9:15" ht="15" thickBot="1">
      <c r="I53" s="17"/>
      <c r="J53" s="49" t="s">
        <v>72</v>
      </c>
      <c r="K53" s="50" t="s">
        <v>21</v>
      </c>
      <c r="M53" s="109"/>
      <c r="N53" s="61">
        <f t="shared" si="13"/>
        <v>1</v>
      </c>
      <c r="O53" s="38">
        <f>P39*N53</f>
        <v>0.07978018730321032</v>
      </c>
    </row>
    <row r="54" spans="10:15" ht="12.75">
      <c r="J54" s="59"/>
      <c r="K54" s="61" t="e">
        <f>LOG10(J54)*(256/LOG10(262144))</f>
        <v>#NUM!</v>
      </c>
      <c r="M54" s="109"/>
      <c r="N54" s="61">
        <f t="shared" si="13"/>
        <v>1</v>
      </c>
      <c r="O54" s="38">
        <f>P39*N54</f>
        <v>0.07978018730321032</v>
      </c>
    </row>
    <row r="55" spans="10:15" ht="12.75">
      <c r="J55" s="58"/>
      <c r="K55" s="61" t="e">
        <f aca="true" t="shared" si="14" ref="K55:K61">LOG10(J55)*(256/LOG10(262144))</f>
        <v>#NUM!</v>
      </c>
      <c r="M55" s="108"/>
      <c r="N55" s="61">
        <f t="shared" si="13"/>
        <v>1</v>
      </c>
      <c r="O55" s="37">
        <f>P39*N55</f>
        <v>0.07978018730321032</v>
      </c>
    </row>
    <row r="56" spans="10:11" ht="12.75">
      <c r="J56" s="58"/>
      <c r="K56" s="61" t="e">
        <f t="shared" si="14"/>
        <v>#NUM!</v>
      </c>
    </row>
    <row r="57" spans="10:11" ht="12.75">
      <c r="J57" s="58"/>
      <c r="K57" s="61" t="e">
        <f t="shared" si="14"/>
        <v>#NUM!</v>
      </c>
    </row>
    <row r="58" spans="10:11" ht="12.75">
      <c r="J58" s="58"/>
      <c r="K58" s="61" t="e">
        <f t="shared" si="14"/>
        <v>#NUM!</v>
      </c>
    </row>
    <row r="59" spans="10:11" ht="12.75">
      <c r="J59" s="58"/>
      <c r="K59" s="61" t="e">
        <f t="shared" si="14"/>
        <v>#NUM!</v>
      </c>
    </row>
    <row r="60" spans="10:11" ht="12.75">
      <c r="J60" s="58"/>
      <c r="K60" s="61" t="e">
        <f t="shared" si="14"/>
        <v>#NUM!</v>
      </c>
    </row>
    <row r="61" spans="10:11" ht="12.75">
      <c r="J61" s="58"/>
      <c r="K61" s="61" t="e">
        <f t="shared" si="14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M47:O47"/>
    <mergeCell ref="M48:O48"/>
    <mergeCell ref="M34:P34"/>
    <mergeCell ref="M35:P35"/>
    <mergeCell ref="M36:P36"/>
    <mergeCell ref="M37:P37"/>
    <mergeCell ref="M45:O45"/>
    <mergeCell ref="M46:O46"/>
    <mergeCell ref="M4:P4"/>
    <mergeCell ref="M5:P5"/>
    <mergeCell ref="AA5:AD5"/>
    <mergeCell ref="AA6:AD6"/>
    <mergeCell ref="E12:F12"/>
    <mergeCell ref="V12:W12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4">
      <selection activeCell="D13" sqref="D13"/>
    </sheetView>
  </sheetViews>
  <sheetFormatPr defaultColWidth="8.8515625" defaultRowHeight="12.75"/>
  <cols>
    <col min="1" max="1" width="8.00390625" style="0" customWidth="1"/>
    <col min="2" max="2" width="9.57421875" style="0" customWidth="1"/>
    <col min="3" max="3" width="8.140625" style="0" customWidth="1"/>
    <col min="4" max="4" width="13.57421875" style="0" customWidth="1"/>
    <col min="5" max="5" width="11.7109375" style="0" customWidth="1"/>
    <col min="6" max="6" width="8.421875" style="0" customWidth="1"/>
    <col min="7" max="7" width="9.8515625" style="0" customWidth="1"/>
    <col min="8" max="8" width="13.28125" style="0" customWidth="1"/>
    <col min="9" max="9" width="1.421875" style="0" customWidth="1"/>
    <col min="10" max="10" width="8.8515625" style="0" customWidth="1"/>
    <col min="11" max="11" width="10.574218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3.28125" style="0" customWidth="1"/>
    <col min="26" max="26" width="8.8515625" style="0" customWidth="1"/>
    <col min="27" max="30" width="13.140625" style="0" customWidth="1"/>
  </cols>
  <sheetData>
    <row r="1" spans="2:16" ht="16.5" thickBot="1">
      <c r="B1" s="69" t="s">
        <v>26</v>
      </c>
      <c r="C1" s="25"/>
      <c r="D1" s="25"/>
      <c r="E1" s="25"/>
      <c r="F1" s="25"/>
      <c r="G1" s="24"/>
      <c r="J1" s="23"/>
      <c r="K1" s="19"/>
      <c r="L1" s="19"/>
      <c r="M1" s="19"/>
      <c r="N1" s="19"/>
      <c r="O1" s="19"/>
      <c r="P1" s="19"/>
    </row>
    <row r="2" spans="10:16" ht="12.75">
      <c r="J2" s="19"/>
      <c r="K2" s="19"/>
      <c r="L2" s="19"/>
      <c r="M2" s="19"/>
      <c r="N2" s="19"/>
      <c r="O2" s="19"/>
      <c r="P2" s="19"/>
    </row>
    <row r="3" spans="2:18" ht="28.5" thickBot="1">
      <c r="B3" s="64" t="s">
        <v>9</v>
      </c>
      <c r="C3" s="10"/>
      <c r="D3" s="10"/>
      <c r="E3" s="10"/>
      <c r="F3" s="10"/>
      <c r="J3" s="19"/>
      <c r="K3" s="19"/>
      <c r="L3" s="19"/>
      <c r="M3" s="19"/>
      <c r="N3" s="19"/>
      <c r="O3" s="19"/>
      <c r="P3" s="19"/>
      <c r="R3" s="64" t="s">
        <v>60</v>
      </c>
    </row>
    <row r="4" spans="2:16" ht="21" thickBot="1">
      <c r="B4" s="6"/>
      <c r="J4" s="43" t="s">
        <v>34</v>
      </c>
      <c r="K4" s="44"/>
      <c r="L4" s="19"/>
      <c r="M4" s="163" t="s">
        <v>32</v>
      </c>
      <c r="N4" s="154"/>
      <c r="O4" s="154"/>
      <c r="P4" s="164"/>
    </row>
    <row r="5" spans="2:30" ht="15.75" thickBot="1">
      <c r="B5" s="2" t="s">
        <v>12</v>
      </c>
      <c r="C5" s="126" t="s">
        <v>11</v>
      </c>
      <c r="D5" s="3" t="s">
        <v>90</v>
      </c>
      <c r="E5" s="139" t="s">
        <v>91</v>
      </c>
      <c r="F5" s="3" t="s">
        <v>13</v>
      </c>
      <c r="G5" s="7" t="s">
        <v>10</v>
      </c>
      <c r="H5" s="140" t="s">
        <v>92</v>
      </c>
      <c r="J5" s="45" t="s">
        <v>35</v>
      </c>
      <c r="K5" s="46"/>
      <c r="L5" s="19"/>
      <c r="M5" s="165" t="s">
        <v>66</v>
      </c>
      <c r="N5" s="166"/>
      <c r="O5" s="166"/>
      <c r="P5" s="167"/>
      <c r="S5" s="2" t="s">
        <v>12</v>
      </c>
      <c r="T5" s="126" t="s">
        <v>11</v>
      </c>
      <c r="U5" s="3" t="s">
        <v>90</v>
      </c>
      <c r="V5" s="139" t="s">
        <v>91</v>
      </c>
      <c r="W5" s="3" t="s">
        <v>13</v>
      </c>
      <c r="X5" s="7" t="s">
        <v>10</v>
      </c>
      <c r="Y5" s="140" t="s">
        <v>92</v>
      </c>
      <c r="AA5" s="163" t="s">
        <v>32</v>
      </c>
      <c r="AB5" s="154"/>
      <c r="AC5" s="154"/>
      <c r="AD5" s="164"/>
    </row>
    <row r="6" spans="2:30" ht="15.75" thickBot="1">
      <c r="B6" s="9">
        <v>1</v>
      </c>
      <c r="C6" s="112">
        <v>64.33510337503307</v>
      </c>
      <c r="D6" s="60"/>
      <c r="E6" s="16"/>
      <c r="F6" s="16">
        <f aca="true" t="shared" si="0" ref="F6:F11">H$13*C6+H$14</f>
        <v>1.8449440606978351</v>
      </c>
      <c r="G6" s="35"/>
      <c r="H6" s="38">
        <f aca="true" t="shared" si="1" ref="H6:H11">10^F6</f>
        <v>69.97518586568799</v>
      </c>
      <c r="J6" s="47" t="s">
        <v>36</v>
      </c>
      <c r="K6" s="48"/>
      <c r="L6" s="19"/>
      <c r="M6" s="20" t="s">
        <v>51</v>
      </c>
      <c r="N6" s="20" t="s">
        <v>22</v>
      </c>
      <c r="O6" s="20" t="s">
        <v>23</v>
      </c>
      <c r="P6" s="141" t="s">
        <v>93</v>
      </c>
      <c r="Q6" s="19"/>
      <c r="S6" s="9">
        <v>1</v>
      </c>
      <c r="T6" s="72">
        <f>M50</f>
        <v>0</v>
      </c>
      <c r="U6" s="103">
        <f>O50</f>
        <v>2.4152581775353994</v>
      </c>
      <c r="V6" s="16">
        <f aca="true" t="shared" si="2" ref="V6:V11">LOG10(U6)</f>
        <v>0.38296356121009456</v>
      </c>
      <c r="W6" s="16" t="e">
        <f aca="true" t="shared" si="3" ref="W6:W11">Y$13*T6+Y$14</f>
        <v>#DIV/0!</v>
      </c>
      <c r="X6" s="35" t="e">
        <f aca="true" t="shared" si="4" ref="X6:X11">((ABS(W6-V6))/W6)*10</f>
        <v>#DIV/0!</v>
      </c>
      <c r="Y6" s="38" t="e">
        <f aca="true" t="shared" si="5" ref="Y6:Y11">10^W6</f>
        <v>#DIV/0!</v>
      </c>
      <c r="AA6" s="165" t="s">
        <v>61</v>
      </c>
      <c r="AB6" s="183"/>
      <c r="AC6" s="183"/>
      <c r="AD6" s="184"/>
    </row>
    <row r="7" spans="2:30" ht="15">
      <c r="B7" s="9">
        <v>2</v>
      </c>
      <c r="C7" s="112">
        <v>160.18036824692857</v>
      </c>
      <c r="D7" s="60">
        <v>8737</v>
      </c>
      <c r="E7" s="16">
        <f>LOG10(D7)</f>
        <v>3.9413623357117613</v>
      </c>
      <c r="F7" s="16">
        <f t="shared" si="0"/>
        <v>4.02297597267153</v>
      </c>
      <c r="G7" s="35">
        <f>((ABS(F7-E7))/F7)*10</f>
        <v>0.20286881531030226</v>
      </c>
      <c r="H7" s="38">
        <f t="shared" si="1"/>
        <v>10543.285640832099</v>
      </c>
      <c r="J7" s="47" t="s">
        <v>25</v>
      </c>
      <c r="K7" s="48"/>
      <c r="L7" s="19"/>
      <c r="M7" s="71"/>
      <c r="N7" s="112"/>
      <c r="O7" s="21">
        <f aca="true" t="shared" si="6" ref="O7:O18">H$13*N7+H$14</f>
        <v>0.38296356121009456</v>
      </c>
      <c r="P7" s="63">
        <f aca="true" t="shared" si="7" ref="P7:P18">10^O7</f>
        <v>2.4152581775353994</v>
      </c>
      <c r="Q7" s="19"/>
      <c r="S7" s="9">
        <v>2</v>
      </c>
      <c r="T7" s="72">
        <f>M51</f>
        <v>0</v>
      </c>
      <c r="U7" s="103">
        <f>O51</f>
        <v>2.4152581775353994</v>
      </c>
      <c r="V7" s="16">
        <f t="shared" si="2"/>
        <v>0.38296356121009456</v>
      </c>
      <c r="W7" s="16" t="e">
        <f t="shared" si="3"/>
        <v>#DIV/0!</v>
      </c>
      <c r="X7" s="35" t="e">
        <f t="shared" si="4"/>
        <v>#DIV/0!</v>
      </c>
      <c r="Y7" s="38" t="e">
        <f t="shared" si="5"/>
        <v>#DIV/0!</v>
      </c>
      <c r="AA7" s="20" t="s">
        <v>51</v>
      </c>
      <c r="AB7" s="104" t="s">
        <v>22</v>
      </c>
      <c r="AC7" s="104" t="s">
        <v>23</v>
      </c>
      <c r="AD7" s="141" t="s">
        <v>93</v>
      </c>
    </row>
    <row r="8" spans="2:30" ht="13.5" thickBot="1">
      <c r="B8" s="9">
        <v>3</v>
      </c>
      <c r="C8" s="112">
        <v>180.69311039847793</v>
      </c>
      <c r="D8" s="60">
        <v>28177</v>
      </c>
      <c r="E8" s="16">
        <f>LOG10(D8)</f>
        <v>4.449894751981211</v>
      </c>
      <c r="F8" s="16">
        <f t="shared" si="0"/>
        <v>4.489116966364616</v>
      </c>
      <c r="G8" s="35">
        <f>((ABS(F8-E8))/F8)*10</f>
        <v>0.08737178085864822</v>
      </c>
      <c r="H8" s="38">
        <f t="shared" si="1"/>
        <v>30840.184416983655</v>
      </c>
      <c r="J8" s="49" t="s">
        <v>20</v>
      </c>
      <c r="K8" s="50" t="s">
        <v>21</v>
      </c>
      <c r="L8" s="19"/>
      <c r="M8" s="71"/>
      <c r="N8" s="112"/>
      <c r="O8" s="21">
        <f t="shared" si="6"/>
        <v>0.38296356121009456</v>
      </c>
      <c r="P8" s="63">
        <f t="shared" si="7"/>
        <v>2.4152581775353994</v>
      </c>
      <c r="Q8" s="19"/>
      <c r="S8" s="9">
        <v>3</v>
      </c>
      <c r="T8" s="72">
        <f>M52</f>
        <v>0</v>
      </c>
      <c r="U8" s="103">
        <f>O52</f>
        <v>2.4152581775353994</v>
      </c>
      <c r="V8" s="16">
        <f t="shared" si="2"/>
        <v>0.38296356121009456</v>
      </c>
      <c r="W8" s="16" t="e">
        <f t="shared" si="3"/>
        <v>#DIV/0!</v>
      </c>
      <c r="X8" s="35" t="e">
        <f t="shared" si="4"/>
        <v>#DIV/0!</v>
      </c>
      <c r="Y8" s="38" t="e">
        <f t="shared" si="5"/>
        <v>#DIV/0!</v>
      </c>
      <c r="AA8" s="105"/>
      <c r="AB8" s="51">
        <v>200</v>
      </c>
      <c r="AC8" s="106" t="e">
        <f aca="true" t="shared" si="8" ref="AC8:AC19">Y$13*AB8+Y$14</f>
        <v>#DIV/0!</v>
      </c>
      <c r="AD8" s="63" t="e">
        <f aca="true" t="shared" si="9" ref="AD8:AD19">10^AC8</f>
        <v>#DIV/0!</v>
      </c>
    </row>
    <row r="9" spans="2:30" ht="12.75">
      <c r="B9" s="9">
        <v>4</v>
      </c>
      <c r="C9" s="112">
        <v>196.13953585375222</v>
      </c>
      <c r="D9" s="60">
        <v>93996</v>
      </c>
      <c r="E9" s="16">
        <f>LOG10(D9)</f>
        <v>4.973109372590232</v>
      </c>
      <c r="F9" s="16">
        <f t="shared" si="0"/>
        <v>4.840128647666519</v>
      </c>
      <c r="G9" s="35">
        <f>((ABS(F9-E9))/F9)*10</f>
        <v>0.2747462611098663</v>
      </c>
      <c r="H9" s="38">
        <f t="shared" si="1"/>
        <v>69203.59369668475</v>
      </c>
      <c r="J9" s="51"/>
      <c r="K9" s="52">
        <f aca="true" t="shared" si="10" ref="K9:K16">J9/4</f>
        <v>0</v>
      </c>
      <c r="L9" s="19"/>
      <c r="M9" s="71"/>
      <c r="N9" s="112"/>
      <c r="O9" s="21">
        <f t="shared" si="6"/>
        <v>0.38296356121009456</v>
      </c>
      <c r="P9" s="63">
        <f t="shared" si="7"/>
        <v>2.4152581775353994</v>
      </c>
      <c r="Q9" s="19"/>
      <c r="S9" s="9">
        <v>4</v>
      </c>
      <c r="T9" s="72">
        <f>M53</f>
        <v>0</v>
      </c>
      <c r="U9" s="103">
        <f>O53</f>
        <v>2.4152581775353994</v>
      </c>
      <c r="V9" s="16">
        <f t="shared" si="2"/>
        <v>0.38296356121009456</v>
      </c>
      <c r="W9" s="16" t="e">
        <f t="shared" si="3"/>
        <v>#DIV/0!</v>
      </c>
      <c r="X9" s="35" t="e">
        <f t="shared" si="4"/>
        <v>#DIV/0!</v>
      </c>
      <c r="Y9" s="38" t="e">
        <f t="shared" si="5"/>
        <v>#DIV/0!</v>
      </c>
      <c r="AA9" s="105"/>
      <c r="AB9" s="51"/>
      <c r="AC9" s="106" t="e">
        <f t="shared" si="8"/>
        <v>#DIV/0!</v>
      </c>
      <c r="AD9" s="63" t="e">
        <f t="shared" si="9"/>
        <v>#DIV/0!</v>
      </c>
    </row>
    <row r="10" spans="2:30" ht="12.75">
      <c r="B10" s="9">
        <v>5</v>
      </c>
      <c r="C10" s="112">
        <v>222.06892039878886</v>
      </c>
      <c r="D10" s="60">
        <v>334087</v>
      </c>
      <c r="E10" s="16">
        <f>LOG10(D10)</f>
        <v>5.523859576691383</v>
      </c>
      <c r="F10" s="16">
        <f t="shared" si="0"/>
        <v>5.429359916132524</v>
      </c>
      <c r="G10" s="35">
        <f>((ABS(F10-E10))/F10)*10</f>
        <v>0.17405304127668447</v>
      </c>
      <c r="H10" s="38">
        <f t="shared" si="1"/>
        <v>268757.08137686923</v>
      </c>
      <c r="J10" s="51"/>
      <c r="K10" s="52">
        <f t="shared" si="10"/>
        <v>0</v>
      </c>
      <c r="L10" s="19"/>
      <c r="M10" s="71"/>
      <c r="N10" s="112"/>
      <c r="O10" s="21">
        <f t="shared" si="6"/>
        <v>0.38296356121009456</v>
      </c>
      <c r="P10" s="63">
        <f t="shared" si="7"/>
        <v>2.4152581775353994</v>
      </c>
      <c r="Q10" s="19"/>
      <c r="S10" s="9">
        <v>5</v>
      </c>
      <c r="T10" s="72">
        <f>M52</f>
        <v>0</v>
      </c>
      <c r="U10" s="103">
        <f>O52</f>
        <v>2.4152581775353994</v>
      </c>
      <c r="V10" s="16">
        <f t="shared" si="2"/>
        <v>0.38296356121009456</v>
      </c>
      <c r="W10" s="16" t="e">
        <f t="shared" si="3"/>
        <v>#DIV/0!</v>
      </c>
      <c r="X10" s="35" t="e">
        <f t="shared" si="4"/>
        <v>#DIV/0!</v>
      </c>
      <c r="Y10" s="38" t="e">
        <f t="shared" si="5"/>
        <v>#DIV/0!</v>
      </c>
      <c r="AA10" s="105"/>
      <c r="AB10" s="51"/>
      <c r="AC10" s="106" t="e">
        <f t="shared" si="8"/>
        <v>#DIV/0!</v>
      </c>
      <c r="AD10" s="63" t="e">
        <f t="shared" si="9"/>
        <v>#DIV/0!</v>
      </c>
    </row>
    <row r="11" spans="2:30" ht="13.5" thickBot="1">
      <c r="B11" s="127">
        <v>6</v>
      </c>
      <c r="C11" s="112">
        <v>252.3160623626328</v>
      </c>
      <c r="D11" s="117">
        <v>1023447</v>
      </c>
      <c r="E11" s="128">
        <f>LOG10(D11)</f>
        <v>6.0100653573028495</v>
      </c>
      <c r="F11" s="128">
        <f t="shared" si="0"/>
        <v>6.116709891442243</v>
      </c>
      <c r="G11" s="129">
        <f>((ABS(F11-E11))/F11)*10</f>
        <v>0.17434950493335874</v>
      </c>
      <c r="H11" s="130">
        <f t="shared" si="1"/>
        <v>1308307.681974427</v>
      </c>
      <c r="J11" s="51"/>
      <c r="K11" s="52">
        <f t="shared" si="10"/>
        <v>0</v>
      </c>
      <c r="L11" s="19"/>
      <c r="M11" s="71"/>
      <c r="N11" s="112"/>
      <c r="O11" s="21">
        <f t="shared" si="6"/>
        <v>0.38296356121009456</v>
      </c>
      <c r="P11" s="63">
        <f t="shared" si="7"/>
        <v>2.4152581775353994</v>
      </c>
      <c r="Q11" s="19"/>
      <c r="S11" s="9">
        <v>6</v>
      </c>
      <c r="T11" s="72">
        <f>M53</f>
        <v>0</v>
      </c>
      <c r="U11" s="103">
        <f>O53</f>
        <v>2.4152581775353994</v>
      </c>
      <c r="V11" s="16">
        <f t="shared" si="2"/>
        <v>0.38296356121009456</v>
      </c>
      <c r="W11" s="16" t="e">
        <f t="shared" si="3"/>
        <v>#DIV/0!</v>
      </c>
      <c r="X11" s="35" t="e">
        <f t="shared" si="4"/>
        <v>#DIV/0!</v>
      </c>
      <c r="Y11" s="38" t="e">
        <f t="shared" si="5"/>
        <v>#DIV/0!</v>
      </c>
      <c r="AA11" s="105"/>
      <c r="AB11" s="51"/>
      <c r="AC11" s="106" t="e">
        <f t="shared" si="8"/>
        <v>#DIV/0!</v>
      </c>
      <c r="AD11" s="63" t="e">
        <f t="shared" si="9"/>
        <v>#DIV/0!</v>
      </c>
    </row>
    <row r="12" spans="5:30" ht="13.5" thickBot="1">
      <c r="E12" s="181" t="s">
        <v>50</v>
      </c>
      <c r="F12" s="182"/>
      <c r="G12" s="125">
        <f>AVERAGE(G7:G11)</f>
        <v>0.18267788069777202</v>
      </c>
      <c r="J12" s="51"/>
      <c r="K12" s="52">
        <f t="shared" si="10"/>
        <v>0</v>
      </c>
      <c r="L12" s="19"/>
      <c r="M12" s="71"/>
      <c r="N12" s="112"/>
      <c r="O12" s="21">
        <f t="shared" si="6"/>
        <v>0.38296356121009456</v>
      </c>
      <c r="P12" s="63">
        <f t="shared" si="7"/>
        <v>2.4152581775353994</v>
      </c>
      <c r="Q12" s="19"/>
      <c r="V12" s="151" t="s">
        <v>50</v>
      </c>
      <c r="W12" s="152"/>
      <c r="X12" s="89" t="e">
        <f>AVERAGE(X6:X11)</f>
        <v>#DIV/0!</v>
      </c>
      <c r="AA12" s="105"/>
      <c r="AB12" s="51"/>
      <c r="AC12" s="106" t="e">
        <f t="shared" si="8"/>
        <v>#DIV/0!</v>
      </c>
      <c r="AD12" s="63" t="e">
        <f t="shared" si="9"/>
        <v>#DIV/0!</v>
      </c>
    </row>
    <row r="13" spans="7:30" ht="12.75">
      <c r="G13" s="73" t="s">
        <v>28</v>
      </c>
      <c r="H13" s="74">
        <f>SLOPE(E7:E11,C7:C11)</f>
        <v>0.022724460252520562</v>
      </c>
      <c r="J13" s="51"/>
      <c r="K13" s="52">
        <f t="shared" si="10"/>
        <v>0</v>
      </c>
      <c r="L13" s="19"/>
      <c r="M13" s="71"/>
      <c r="N13" s="112"/>
      <c r="O13" s="21">
        <f t="shared" si="6"/>
        <v>0.38296356121009456</v>
      </c>
      <c r="P13" s="63">
        <f t="shared" si="7"/>
        <v>2.4152581775353994</v>
      </c>
      <c r="Q13" s="19"/>
      <c r="X13" s="73" t="s">
        <v>28</v>
      </c>
      <c r="Y13" s="74" t="e">
        <f>SLOPE(V6:V11,T6:T11)</f>
        <v>#DIV/0!</v>
      </c>
      <c r="AA13" s="105"/>
      <c r="AB13" s="51"/>
      <c r="AC13" s="106" t="e">
        <f t="shared" si="8"/>
        <v>#DIV/0!</v>
      </c>
      <c r="AD13" s="63" t="e">
        <f t="shared" si="9"/>
        <v>#DIV/0!</v>
      </c>
    </row>
    <row r="14" spans="7:30" ht="12.75">
      <c r="G14" s="75" t="s">
        <v>29</v>
      </c>
      <c r="H14" s="76">
        <f>INTERCEPT(E7:E11,C7:C11)</f>
        <v>0.38296356121009456</v>
      </c>
      <c r="I14" s="18"/>
      <c r="J14" s="51"/>
      <c r="K14" s="52">
        <f t="shared" si="10"/>
        <v>0</v>
      </c>
      <c r="L14" s="19"/>
      <c r="M14" s="71"/>
      <c r="N14" s="51"/>
      <c r="O14" s="21">
        <f t="shared" si="6"/>
        <v>0.38296356121009456</v>
      </c>
      <c r="P14" s="63">
        <f t="shared" si="7"/>
        <v>2.4152581775353994</v>
      </c>
      <c r="Q14" s="19"/>
      <c r="X14" s="75" t="s">
        <v>29</v>
      </c>
      <c r="Y14" s="76" t="e">
        <f>INTERCEPT(V6:V11,T6:T11)</f>
        <v>#DIV/0!</v>
      </c>
      <c r="AA14" s="105"/>
      <c r="AB14" s="51"/>
      <c r="AC14" s="106" t="e">
        <f t="shared" si="8"/>
        <v>#DIV/0!</v>
      </c>
      <c r="AD14" s="63" t="e">
        <f t="shared" si="9"/>
        <v>#DIV/0!</v>
      </c>
    </row>
    <row r="15" spans="7:30" ht="13.5" thickBot="1">
      <c r="G15" s="77" t="s">
        <v>30</v>
      </c>
      <c r="H15" s="78">
        <f>RSQ(E7:E11,C7:C11)</f>
        <v>0.9829987756103126</v>
      </c>
      <c r="I15" s="18"/>
      <c r="J15" s="51"/>
      <c r="K15" s="52">
        <f t="shared" si="10"/>
        <v>0</v>
      </c>
      <c r="L15" s="19"/>
      <c r="M15" s="71"/>
      <c r="N15" s="51"/>
      <c r="O15" s="21">
        <f t="shared" si="6"/>
        <v>0.38296356121009456</v>
      </c>
      <c r="P15" s="63">
        <f t="shared" si="7"/>
        <v>2.4152581775353994</v>
      </c>
      <c r="Q15" s="19"/>
      <c r="X15" s="77" t="s">
        <v>30</v>
      </c>
      <c r="Y15" s="78" t="e">
        <f>RSQ(V6:V11,T6:T11)</f>
        <v>#DIV/0!</v>
      </c>
      <c r="AA15" s="105"/>
      <c r="AB15" s="51"/>
      <c r="AC15" s="106" t="e">
        <f t="shared" si="8"/>
        <v>#DIV/0!</v>
      </c>
      <c r="AD15" s="63" t="e">
        <f t="shared" si="9"/>
        <v>#DIV/0!</v>
      </c>
    </row>
    <row r="16" spans="9:30" ht="12.75">
      <c r="I16" s="18"/>
      <c r="J16" s="51"/>
      <c r="K16" s="52">
        <f t="shared" si="10"/>
        <v>0</v>
      </c>
      <c r="L16" s="19"/>
      <c r="M16" s="71"/>
      <c r="N16" s="51"/>
      <c r="O16" s="21">
        <f t="shared" si="6"/>
        <v>0.38296356121009456</v>
      </c>
      <c r="P16" s="63">
        <f t="shared" si="7"/>
        <v>2.4152581775353994</v>
      </c>
      <c r="Q16" s="19"/>
      <c r="AA16" s="105"/>
      <c r="AB16" s="51"/>
      <c r="AC16" s="106" t="e">
        <f t="shared" si="8"/>
        <v>#DIV/0!</v>
      </c>
      <c r="AD16" s="63" t="e">
        <f t="shared" si="9"/>
        <v>#DIV/0!</v>
      </c>
    </row>
    <row r="17" spans="12:30" ht="12.75">
      <c r="L17" s="19"/>
      <c r="M17" s="71"/>
      <c r="N17" s="51"/>
      <c r="O17" s="21">
        <f t="shared" si="6"/>
        <v>0.38296356121009456</v>
      </c>
      <c r="P17" s="63">
        <f t="shared" si="7"/>
        <v>2.4152581775353994</v>
      </c>
      <c r="Q17" s="19"/>
      <c r="AA17" s="105"/>
      <c r="AB17" s="51"/>
      <c r="AC17" s="106" t="e">
        <f t="shared" si="8"/>
        <v>#DIV/0!</v>
      </c>
      <c r="AD17" s="63" t="e">
        <f t="shared" si="9"/>
        <v>#DIV/0!</v>
      </c>
    </row>
    <row r="18" spans="12:30" ht="13.5" thickBot="1">
      <c r="L18" s="19"/>
      <c r="M18" s="71"/>
      <c r="N18" s="51"/>
      <c r="O18" s="21">
        <f t="shared" si="6"/>
        <v>0.38296356121009456</v>
      </c>
      <c r="P18" s="63">
        <f t="shared" si="7"/>
        <v>2.4152581775353994</v>
      </c>
      <c r="Q18" s="19"/>
      <c r="AA18" s="105"/>
      <c r="AB18" s="51"/>
      <c r="AC18" s="106" t="e">
        <f t="shared" si="8"/>
        <v>#DIV/0!</v>
      </c>
      <c r="AD18" s="63" t="e">
        <f t="shared" si="9"/>
        <v>#DIV/0!</v>
      </c>
    </row>
    <row r="19" spans="10:30" ht="13.5" thickBot="1">
      <c r="J19" s="43" t="s">
        <v>37</v>
      </c>
      <c r="K19" s="44"/>
      <c r="L19" s="19"/>
      <c r="M19" s="19"/>
      <c r="N19" s="19"/>
      <c r="O19" s="19"/>
      <c r="P19" s="19"/>
      <c r="AA19" s="105"/>
      <c r="AB19" s="51"/>
      <c r="AC19" s="106" t="e">
        <f t="shared" si="8"/>
        <v>#DIV/0!</v>
      </c>
      <c r="AD19" s="63" t="e">
        <f t="shared" si="9"/>
        <v>#DIV/0!</v>
      </c>
    </row>
    <row r="20" spans="10:16" ht="15">
      <c r="J20" s="53" t="s">
        <v>31</v>
      </c>
      <c r="K20" s="54"/>
      <c r="L20" s="19"/>
      <c r="M20" s="65" t="s">
        <v>33</v>
      </c>
      <c r="N20" s="66"/>
      <c r="O20" s="19"/>
      <c r="P20" s="19"/>
    </row>
    <row r="21" spans="10:16" ht="15">
      <c r="J21" s="47" t="s">
        <v>36</v>
      </c>
      <c r="K21" s="48"/>
      <c r="L21" s="19"/>
      <c r="M21" s="39" t="s">
        <v>41</v>
      </c>
      <c r="N21" s="40"/>
      <c r="O21" s="19"/>
      <c r="P21" s="19"/>
    </row>
    <row r="22" spans="10:16" ht="15">
      <c r="J22" s="47" t="s">
        <v>25</v>
      </c>
      <c r="K22" s="48"/>
      <c r="L22" s="19"/>
      <c r="M22" s="39" t="s">
        <v>42</v>
      </c>
      <c r="N22" s="40"/>
      <c r="O22" s="19"/>
      <c r="P22" s="19"/>
    </row>
    <row r="23" spans="10:16" ht="13.5" thickBot="1">
      <c r="J23" s="49" t="s">
        <v>20</v>
      </c>
      <c r="K23" s="50" t="s">
        <v>21</v>
      </c>
      <c r="L23" s="19"/>
      <c r="M23" s="39" t="s">
        <v>43</v>
      </c>
      <c r="N23" s="40"/>
      <c r="O23" s="19"/>
      <c r="P23" s="19"/>
    </row>
    <row r="24" spans="10:16" ht="12.75">
      <c r="J24" s="55"/>
      <c r="K24" s="56" t="e">
        <f aca="true" t="shared" si="11" ref="K24:K31">LOG10(J24*10)*(64)</f>
        <v>#NUM!</v>
      </c>
      <c r="L24" s="19"/>
      <c r="M24" s="39" t="s">
        <v>44</v>
      </c>
      <c r="N24" s="40"/>
      <c r="O24" s="19"/>
      <c r="P24" s="19"/>
    </row>
    <row r="25" spans="10:16" ht="12.75">
      <c r="J25" s="51"/>
      <c r="K25" s="56" t="e">
        <f t="shared" si="11"/>
        <v>#NUM!</v>
      </c>
      <c r="L25" s="19"/>
      <c r="M25" s="39" t="s">
        <v>40</v>
      </c>
      <c r="N25" s="40"/>
      <c r="O25" s="19"/>
      <c r="P25" s="19"/>
    </row>
    <row r="26" spans="10:16" ht="12.75">
      <c r="J26" s="51"/>
      <c r="K26" s="56" t="e">
        <f t="shared" si="11"/>
        <v>#NUM!</v>
      </c>
      <c r="L26" s="19"/>
      <c r="M26" s="67" t="s">
        <v>45</v>
      </c>
      <c r="N26" s="40"/>
      <c r="O26" s="19"/>
      <c r="P26" s="19"/>
    </row>
    <row r="27" spans="10:16" ht="12.75">
      <c r="J27" s="51"/>
      <c r="K27" s="56" t="e">
        <f t="shared" si="11"/>
        <v>#NUM!</v>
      </c>
      <c r="L27" s="19"/>
      <c r="M27" s="41" t="s">
        <v>46</v>
      </c>
      <c r="N27" s="42"/>
      <c r="O27" s="19"/>
      <c r="P27" s="19"/>
    </row>
    <row r="28" spans="10:16" ht="12.75">
      <c r="J28" s="51"/>
      <c r="K28" s="56" t="e">
        <f t="shared" si="11"/>
        <v>#NUM!</v>
      </c>
      <c r="L28" s="19"/>
      <c r="O28" s="19"/>
      <c r="P28" s="19"/>
    </row>
    <row r="29" spans="10:16" ht="12.75">
      <c r="J29" s="51"/>
      <c r="K29" s="56" t="e">
        <f t="shared" si="11"/>
        <v>#NUM!</v>
      </c>
      <c r="L29" s="19"/>
      <c r="O29" s="19"/>
      <c r="P29" s="19"/>
    </row>
    <row r="30" spans="10:16" ht="12.75">
      <c r="J30" s="51"/>
      <c r="K30" s="56" t="e">
        <f t="shared" si="11"/>
        <v>#NUM!</v>
      </c>
      <c r="L30" s="19"/>
      <c r="O30" s="19"/>
      <c r="P30" s="19"/>
    </row>
    <row r="31" spans="10:16" ht="12.75">
      <c r="J31" s="51"/>
      <c r="K31" s="56" t="e">
        <f t="shared" si="11"/>
        <v>#NUM!</v>
      </c>
      <c r="L31" s="19"/>
      <c r="O31" s="19"/>
      <c r="P31" s="19"/>
    </row>
    <row r="32" spans="12:16" ht="12.75">
      <c r="L32" s="19"/>
      <c r="M32" s="19"/>
      <c r="N32" s="19"/>
      <c r="O32" s="19"/>
      <c r="P32" s="19"/>
    </row>
    <row r="33" spans="12:16" ht="13.5" thickBot="1">
      <c r="L33" s="19"/>
      <c r="M33" s="19"/>
      <c r="N33" s="19"/>
      <c r="O33" s="19"/>
      <c r="P33" s="19"/>
    </row>
    <row r="34" spans="10:16" ht="13.5" thickBot="1">
      <c r="J34" s="43" t="s">
        <v>38</v>
      </c>
      <c r="K34" s="44"/>
      <c r="L34" s="19"/>
      <c r="M34" s="160" t="s">
        <v>57</v>
      </c>
      <c r="N34" s="161"/>
      <c r="O34" s="161"/>
      <c r="P34" s="169"/>
    </row>
    <row r="35" spans="10:16" ht="15">
      <c r="J35" s="45" t="s">
        <v>39</v>
      </c>
      <c r="K35" s="57"/>
      <c r="L35" s="19"/>
      <c r="M35" s="163" t="s">
        <v>53</v>
      </c>
      <c r="N35" s="170"/>
      <c r="O35" s="170"/>
      <c r="P35" s="178"/>
    </row>
    <row r="36" spans="10:16" ht="15">
      <c r="J36" s="47" t="s">
        <v>36</v>
      </c>
      <c r="K36" s="48"/>
      <c r="L36" s="19"/>
      <c r="M36" s="172" t="s">
        <v>94</v>
      </c>
      <c r="N36" s="173"/>
      <c r="O36" s="173"/>
      <c r="P36" s="179"/>
    </row>
    <row r="37" spans="10:16" ht="15.75" thickBot="1">
      <c r="J37" s="47" t="s">
        <v>25</v>
      </c>
      <c r="K37" s="48"/>
      <c r="L37" s="19"/>
      <c r="M37" s="172" t="s">
        <v>55</v>
      </c>
      <c r="N37" s="180"/>
      <c r="O37" s="180"/>
      <c r="P37" s="179"/>
    </row>
    <row r="38" spans="10:16" ht="15" thickBot="1">
      <c r="J38" s="49" t="s">
        <v>47</v>
      </c>
      <c r="K38" s="50" t="s">
        <v>21</v>
      </c>
      <c r="L38" s="19"/>
      <c r="M38" s="91" t="s">
        <v>21</v>
      </c>
      <c r="N38" s="92" t="s">
        <v>47</v>
      </c>
      <c r="O38" s="142" t="s">
        <v>93</v>
      </c>
      <c r="P38" s="143" t="s">
        <v>95</v>
      </c>
    </row>
    <row r="39" spans="10:16" ht="12.75">
      <c r="J39" s="55"/>
      <c r="K39" s="56" t="e">
        <f aca="true" t="shared" si="12" ref="K39:K46">LOG10(J39)*(64)</f>
        <v>#NUM!</v>
      </c>
      <c r="L39" s="19"/>
      <c r="M39" s="55">
        <f>N7</f>
        <v>0</v>
      </c>
      <c r="N39" s="56">
        <f>10^(4*(M39/256))</f>
        <v>1</v>
      </c>
      <c r="O39" s="56">
        <f>P7</f>
        <v>2.4152581775353994</v>
      </c>
      <c r="P39" s="110">
        <f>O39/N39</f>
        <v>2.4152581775353994</v>
      </c>
    </row>
    <row r="40" spans="10:16" ht="12.75">
      <c r="J40" s="51"/>
      <c r="K40" s="56" t="e">
        <f t="shared" si="12"/>
        <v>#NUM!</v>
      </c>
      <c r="L40" s="19"/>
      <c r="M40" s="55">
        <f>N8</f>
        <v>0</v>
      </c>
      <c r="N40" s="56">
        <f>10^(4*(M40/256))</f>
        <v>1</v>
      </c>
      <c r="O40" s="56">
        <f>P8</f>
        <v>2.4152581775353994</v>
      </c>
      <c r="P40" s="110">
        <f>O40/N40</f>
        <v>2.4152581775353994</v>
      </c>
    </row>
    <row r="41" spans="10:16" ht="12.75">
      <c r="J41" s="51"/>
      <c r="K41" s="56" t="e">
        <f t="shared" si="12"/>
        <v>#NUM!</v>
      </c>
      <c r="L41" s="19"/>
      <c r="M41" s="55">
        <f>N9</f>
        <v>0</v>
      </c>
      <c r="N41" s="56">
        <f>10^(4*(M41/256))</f>
        <v>1</v>
      </c>
      <c r="O41" s="56">
        <f>P9</f>
        <v>2.4152581775353994</v>
      </c>
      <c r="P41" s="110">
        <f>O41/N41</f>
        <v>2.4152581775353994</v>
      </c>
    </row>
    <row r="42" spans="10:16" ht="12.75">
      <c r="J42" s="51"/>
      <c r="K42" s="56" t="e">
        <f t="shared" si="12"/>
        <v>#NUM!</v>
      </c>
      <c r="L42" s="19"/>
      <c r="M42" s="55">
        <f>N10</f>
        <v>0</v>
      </c>
      <c r="N42" s="56">
        <f>10^(4*(M42/256))</f>
        <v>1</v>
      </c>
      <c r="O42" s="56">
        <f>P10</f>
        <v>2.4152581775353994</v>
      </c>
      <c r="P42" s="110">
        <f>O42/N42</f>
        <v>2.4152581775353994</v>
      </c>
    </row>
    <row r="43" spans="10:16" ht="12.75">
      <c r="J43" s="51"/>
      <c r="K43" s="56" t="e">
        <f t="shared" si="12"/>
        <v>#NUM!</v>
      </c>
      <c r="L43" s="19"/>
      <c r="M43" s="55">
        <f>N11</f>
        <v>0</v>
      </c>
      <c r="N43" s="56">
        <f>10^(4*(M43/256))</f>
        <v>1</v>
      </c>
      <c r="O43" s="56">
        <f>P11</f>
        <v>2.4152581775353994</v>
      </c>
      <c r="P43" s="110">
        <f>O43/N43</f>
        <v>2.4152581775353994</v>
      </c>
    </row>
    <row r="44" spans="2:12" ht="13.5" thickBot="1">
      <c r="B44" s="5"/>
      <c r="C44" s="5"/>
      <c r="D44" s="5"/>
      <c r="E44" s="11" t="s">
        <v>3</v>
      </c>
      <c r="F44" s="13"/>
      <c r="G44" s="11" t="s">
        <v>7</v>
      </c>
      <c r="H44" s="12"/>
      <c r="J44" s="51"/>
      <c r="K44" s="56" t="e">
        <f t="shared" si="12"/>
        <v>#NUM!</v>
      </c>
      <c r="L44" s="19"/>
    </row>
    <row r="45" spans="2:15" ht="13.5" thickBot="1">
      <c r="B45" s="13"/>
      <c r="C45" s="13"/>
      <c r="D45" s="13"/>
      <c r="E45" s="114"/>
      <c r="F45" s="13"/>
      <c r="G45" s="114"/>
      <c r="H45" s="12"/>
      <c r="J45" s="51"/>
      <c r="K45" s="56" t="e">
        <f t="shared" si="12"/>
        <v>#NUM!</v>
      </c>
      <c r="L45" s="19"/>
      <c r="M45" s="160" t="s">
        <v>73</v>
      </c>
      <c r="N45" s="161"/>
      <c r="O45" s="162"/>
    </row>
    <row r="46" spans="1:15" ht="15">
      <c r="A46" s="116" t="s">
        <v>102</v>
      </c>
      <c r="B46" s="15"/>
      <c r="C46" s="17"/>
      <c r="D46" s="15"/>
      <c r="E46" s="15"/>
      <c r="F46" s="17"/>
      <c r="G46" s="17"/>
      <c r="H46" s="12"/>
      <c r="J46" s="51"/>
      <c r="K46" s="56" t="e">
        <f t="shared" si="12"/>
        <v>#NUM!</v>
      </c>
      <c r="M46" s="163" t="s">
        <v>96</v>
      </c>
      <c r="N46" s="170"/>
      <c r="O46" s="171"/>
    </row>
    <row r="47" spans="1:15" ht="15">
      <c r="A47" s="115" t="s">
        <v>5</v>
      </c>
      <c r="B47" s="14"/>
      <c r="C47" s="14"/>
      <c r="D47" s="114" t="s">
        <v>6</v>
      </c>
      <c r="E47" s="13"/>
      <c r="F47" s="13"/>
      <c r="G47" s="114" t="s">
        <v>4</v>
      </c>
      <c r="H47" s="12"/>
      <c r="J47" s="19"/>
      <c r="K47" s="19"/>
      <c r="M47" s="172" t="s">
        <v>104</v>
      </c>
      <c r="N47" s="173"/>
      <c r="O47" s="174"/>
    </row>
    <row r="48" spans="1:15" ht="15.75" thickBot="1">
      <c r="A48" s="33"/>
      <c r="B48" s="5"/>
      <c r="C48" s="5"/>
      <c r="D48" s="5"/>
      <c r="E48" s="5"/>
      <c r="F48" s="5"/>
      <c r="G48" s="5"/>
      <c r="H48" s="121"/>
      <c r="I48" s="17"/>
      <c r="J48" s="19"/>
      <c r="K48" s="19"/>
      <c r="M48" s="175"/>
      <c r="N48" s="176"/>
      <c r="O48" s="177"/>
    </row>
    <row r="49" spans="1:15" ht="15" thickBot="1">
      <c r="A49" s="113" t="s">
        <v>8</v>
      </c>
      <c r="B49" s="5"/>
      <c r="C49" s="5"/>
      <c r="D49" s="5"/>
      <c r="E49" s="5"/>
      <c r="F49" s="5"/>
      <c r="G49" s="5"/>
      <c r="H49" s="121"/>
      <c r="I49" s="10"/>
      <c r="J49" s="43" t="s">
        <v>52</v>
      </c>
      <c r="K49" s="44"/>
      <c r="M49" s="98" t="s">
        <v>21</v>
      </c>
      <c r="N49" s="91" t="s">
        <v>47</v>
      </c>
      <c r="O49" s="144" t="s">
        <v>97</v>
      </c>
    </row>
    <row r="50" spans="1:15" ht="15">
      <c r="A50" s="120"/>
      <c r="B50" s="118"/>
      <c r="C50" s="118"/>
      <c r="D50" s="118"/>
      <c r="E50" s="118"/>
      <c r="F50" s="118"/>
      <c r="G50" s="118"/>
      <c r="H50" s="119"/>
      <c r="I50" s="17"/>
      <c r="J50" s="45" t="s">
        <v>71</v>
      </c>
      <c r="K50" s="57"/>
      <c r="M50" s="102"/>
      <c r="N50" s="95">
        <f aca="true" t="shared" si="13" ref="N50:N55">10^(4*(M50/256))</f>
        <v>1</v>
      </c>
      <c r="O50" s="101">
        <f>P39*N50</f>
        <v>2.4152581775353994</v>
      </c>
    </row>
    <row r="51" spans="9:15" ht="15">
      <c r="I51" s="10"/>
      <c r="J51" s="47" t="s">
        <v>36</v>
      </c>
      <c r="K51" s="48"/>
      <c r="M51" s="102"/>
      <c r="N51" s="95">
        <f t="shared" si="13"/>
        <v>1</v>
      </c>
      <c r="O51" s="101">
        <f>P39*N51</f>
        <v>2.4152581775353994</v>
      </c>
    </row>
    <row r="52" spans="9:15" ht="15">
      <c r="I52" s="17"/>
      <c r="J52" s="47" t="s">
        <v>25</v>
      </c>
      <c r="K52" s="48"/>
      <c r="M52" s="102"/>
      <c r="N52" s="95">
        <f t="shared" si="13"/>
        <v>1</v>
      </c>
      <c r="O52" s="101">
        <f>P39*N52</f>
        <v>2.4152581775353994</v>
      </c>
    </row>
    <row r="53" spans="9:15" ht="15" thickBot="1">
      <c r="I53" s="17"/>
      <c r="J53" s="49" t="s">
        <v>72</v>
      </c>
      <c r="K53" s="50" t="s">
        <v>21</v>
      </c>
      <c r="M53" s="102"/>
      <c r="N53" s="95">
        <f t="shared" si="13"/>
        <v>1</v>
      </c>
      <c r="O53" s="101">
        <f>P39*N53</f>
        <v>2.4152581775353994</v>
      </c>
    </row>
    <row r="54" spans="10:15" ht="12.75">
      <c r="J54" s="55"/>
      <c r="K54" s="56" t="e">
        <f>LOG10(J54)*(256/LOG10(262144))</f>
        <v>#NUM!</v>
      </c>
      <c r="M54" s="102"/>
      <c r="N54" s="95">
        <f t="shared" si="13"/>
        <v>1</v>
      </c>
      <c r="O54" s="101">
        <f>P40*N54</f>
        <v>2.4152581775353994</v>
      </c>
    </row>
    <row r="55" spans="10:15" ht="12.75">
      <c r="J55" s="51"/>
      <c r="K55" s="56" t="e">
        <f aca="true" t="shared" si="14" ref="K55:K61">LOG10(J55)*(256/LOG10(262144))</f>
        <v>#NUM!</v>
      </c>
      <c r="M55" s="100"/>
      <c r="N55" s="95">
        <f t="shared" si="13"/>
        <v>1</v>
      </c>
      <c r="O55" s="101">
        <f>P41*N55</f>
        <v>2.4152581775353994</v>
      </c>
    </row>
    <row r="56" spans="10:11" ht="12.75">
      <c r="J56" s="51"/>
      <c r="K56" s="56" t="e">
        <f t="shared" si="14"/>
        <v>#NUM!</v>
      </c>
    </row>
    <row r="57" spans="10:11" ht="12.75">
      <c r="J57" s="51"/>
      <c r="K57" s="56" t="e">
        <f t="shared" si="14"/>
        <v>#NUM!</v>
      </c>
    </row>
    <row r="58" spans="10:11" ht="12.75">
      <c r="J58" s="51"/>
      <c r="K58" s="56" t="e">
        <f t="shared" si="14"/>
        <v>#NUM!</v>
      </c>
    </row>
    <row r="59" spans="10:11" ht="12.75">
      <c r="J59" s="51"/>
      <c r="K59" s="56" t="e">
        <f t="shared" si="14"/>
        <v>#NUM!</v>
      </c>
    </row>
    <row r="60" spans="10:11" ht="12.75">
      <c r="J60" s="51"/>
      <c r="K60" s="56" t="e">
        <f t="shared" si="14"/>
        <v>#NUM!</v>
      </c>
    </row>
    <row r="61" spans="10:11" ht="12.75">
      <c r="J61" s="51"/>
      <c r="K61" s="56" t="e">
        <f t="shared" si="14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E12:F12"/>
    <mergeCell ref="M4:P4"/>
    <mergeCell ref="M5:P5"/>
    <mergeCell ref="M34:P34"/>
    <mergeCell ref="AA5:AD5"/>
    <mergeCell ref="AA6:AD6"/>
    <mergeCell ref="M46:O46"/>
    <mergeCell ref="M47:O47"/>
    <mergeCell ref="M48:O48"/>
    <mergeCell ref="V12:W12"/>
    <mergeCell ref="M35:P35"/>
    <mergeCell ref="M36:P36"/>
    <mergeCell ref="M37:P37"/>
    <mergeCell ref="M45:O4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61"/>
  <sheetViews>
    <sheetView tabSelected="1" zoomScalePageLayoutView="0" workbookViewId="0" topLeftCell="A1">
      <selection activeCell="E16" sqref="E16"/>
    </sheetView>
  </sheetViews>
  <sheetFormatPr defaultColWidth="8.8515625" defaultRowHeight="12.75"/>
  <cols>
    <col min="1" max="1" width="9.00390625" style="0" customWidth="1"/>
    <col min="2" max="3" width="8.57421875" style="0" customWidth="1"/>
    <col min="4" max="4" width="12.8515625" style="0" customWidth="1"/>
    <col min="5" max="5" width="11.7109375" style="0" customWidth="1"/>
    <col min="6" max="6" width="8.28125" style="0" customWidth="1"/>
    <col min="7" max="7" width="10.57421875" style="0" customWidth="1"/>
    <col min="8" max="8" width="12.8515625" style="0" customWidth="1"/>
    <col min="9" max="9" width="1.421875" style="0" customWidth="1"/>
    <col min="10" max="10" width="11.421875" style="0" customWidth="1"/>
    <col min="11" max="11" width="9.140625" style="0" customWidth="1"/>
    <col min="12" max="12" width="1.2851562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68" t="s">
        <v>27</v>
      </c>
      <c r="C1" s="25"/>
      <c r="D1" s="25"/>
      <c r="E1" s="25"/>
      <c r="F1" s="25"/>
      <c r="G1" s="24"/>
      <c r="J1" s="19"/>
      <c r="K1" s="19"/>
      <c r="L1" s="19"/>
      <c r="M1" s="19"/>
      <c r="N1" s="19"/>
      <c r="O1" s="19"/>
      <c r="P1" s="19"/>
    </row>
    <row r="2" spans="10:16" ht="12.75">
      <c r="J2" s="19"/>
      <c r="K2" s="19"/>
      <c r="L2" s="19"/>
      <c r="M2" s="19"/>
      <c r="N2" s="19"/>
      <c r="O2" s="19"/>
      <c r="P2" s="19"/>
    </row>
    <row r="3" spans="2:18" ht="28.5" thickBot="1">
      <c r="B3" s="64" t="s">
        <v>9</v>
      </c>
      <c r="C3" s="10"/>
      <c r="D3" s="10"/>
      <c r="E3" s="10"/>
      <c r="F3" s="10"/>
      <c r="J3" s="19"/>
      <c r="K3" s="19"/>
      <c r="L3" s="19"/>
      <c r="M3" s="19"/>
      <c r="N3" s="19"/>
      <c r="O3" s="19"/>
      <c r="P3" s="19"/>
      <c r="R3" s="64" t="s">
        <v>60</v>
      </c>
    </row>
    <row r="4" spans="2:16" ht="17.25" customHeight="1" thickBot="1">
      <c r="B4" s="6"/>
      <c r="J4" s="43" t="s">
        <v>34</v>
      </c>
      <c r="K4" s="44"/>
      <c r="L4" s="19"/>
      <c r="M4" s="163" t="s">
        <v>32</v>
      </c>
      <c r="N4" s="154"/>
      <c r="O4" s="154"/>
      <c r="P4" s="164"/>
    </row>
    <row r="5" spans="2:30" ht="15.75" thickBot="1">
      <c r="B5" s="2" t="s">
        <v>12</v>
      </c>
      <c r="C5" s="8" t="s">
        <v>11</v>
      </c>
      <c r="D5" s="3" t="s">
        <v>74</v>
      </c>
      <c r="E5" s="131" t="s">
        <v>75</v>
      </c>
      <c r="F5" s="3" t="s">
        <v>13</v>
      </c>
      <c r="G5" s="7" t="s">
        <v>10</v>
      </c>
      <c r="H5" s="132" t="s">
        <v>76</v>
      </c>
      <c r="J5" s="45" t="s">
        <v>35</v>
      </c>
      <c r="K5" s="46"/>
      <c r="L5" s="19"/>
      <c r="M5" s="165" t="s">
        <v>66</v>
      </c>
      <c r="N5" s="166"/>
      <c r="O5" s="166"/>
      <c r="P5" s="167"/>
      <c r="S5" s="2" t="s">
        <v>12</v>
      </c>
      <c r="T5" s="8" t="s">
        <v>11</v>
      </c>
      <c r="U5" s="3" t="s">
        <v>74</v>
      </c>
      <c r="V5" s="131" t="s">
        <v>75</v>
      </c>
      <c r="W5" s="3" t="s">
        <v>13</v>
      </c>
      <c r="X5" s="7" t="s">
        <v>10</v>
      </c>
      <c r="Y5" s="132" t="s">
        <v>76</v>
      </c>
      <c r="AA5" s="163" t="s">
        <v>32</v>
      </c>
      <c r="AB5" s="154"/>
      <c r="AC5" s="154"/>
      <c r="AD5" s="164"/>
    </row>
    <row r="6" spans="2:30" ht="15.75" thickBot="1">
      <c r="B6" s="9">
        <v>1</v>
      </c>
      <c r="C6" s="112"/>
      <c r="D6" s="60"/>
      <c r="E6" s="16"/>
      <c r="F6" s="16">
        <f aca="true" t="shared" si="0" ref="F6:F11">H$13*C6+H$14</f>
        <v>2.085944369111192</v>
      </c>
      <c r="G6" s="70"/>
      <c r="H6" s="38">
        <f aca="true" t="shared" si="1" ref="H6:H11">10^F6</f>
        <v>121.88334626289472</v>
      </c>
      <c r="I6" s="28"/>
      <c r="J6" s="47" t="s">
        <v>36</v>
      </c>
      <c r="K6" s="48"/>
      <c r="L6" s="19"/>
      <c r="M6" s="20" t="s">
        <v>51</v>
      </c>
      <c r="N6" s="20" t="s">
        <v>22</v>
      </c>
      <c r="O6" s="20" t="s">
        <v>23</v>
      </c>
      <c r="P6" s="20" t="s">
        <v>77</v>
      </c>
      <c r="Q6" s="19"/>
      <c r="S6" s="9">
        <v>1</v>
      </c>
      <c r="T6" s="72">
        <f aca="true" t="shared" si="2" ref="T6:T11">M50</f>
        <v>0</v>
      </c>
      <c r="U6" s="103">
        <f aca="true" t="shared" si="3" ref="U6:U11">O50</f>
        <v>121.88334626289472</v>
      </c>
      <c r="V6" s="16">
        <f aca="true" t="shared" si="4" ref="V6:V11">LOG10(U6)</f>
        <v>2.0859443691111923</v>
      </c>
      <c r="W6" s="16" t="e">
        <f aca="true" t="shared" si="5" ref="W6:W11">Y$13*T6+Y$14</f>
        <v>#DIV/0!</v>
      </c>
      <c r="X6" s="70" t="e">
        <f aca="true" t="shared" si="6" ref="X6:X11">((ABS(W6-V6))/W6)*10</f>
        <v>#DIV/0!</v>
      </c>
      <c r="Y6" s="38" t="e">
        <f aca="true" t="shared" si="7" ref="Y6:Y11">10^W6</f>
        <v>#DIV/0!</v>
      </c>
      <c r="AA6" s="165" t="s">
        <v>61</v>
      </c>
      <c r="AB6" s="183"/>
      <c r="AC6" s="183"/>
      <c r="AD6" s="184"/>
    </row>
    <row r="7" spans="2:30" ht="15">
      <c r="B7" s="9">
        <v>2</v>
      </c>
      <c r="C7" s="112">
        <v>101.54158749899231</v>
      </c>
      <c r="D7" s="103">
        <v>4447.529774312111</v>
      </c>
      <c r="E7" s="16">
        <f>LOG10(D7)</f>
        <v>3.6481188641817455</v>
      </c>
      <c r="F7" s="16">
        <f t="shared" si="0"/>
        <v>3.648118864181746</v>
      </c>
      <c r="G7" s="70">
        <f>((ABS(F7-E7))/F7)*10</f>
        <v>1.2173101436201955E-15</v>
      </c>
      <c r="H7" s="38">
        <f t="shared" si="1"/>
        <v>4447.529774312118</v>
      </c>
      <c r="I7" s="29"/>
      <c r="J7" s="47" t="s">
        <v>25</v>
      </c>
      <c r="K7" s="48"/>
      <c r="L7" s="19"/>
      <c r="M7" s="71"/>
      <c r="N7" s="112"/>
      <c r="O7" s="21">
        <f aca="true" t="shared" si="8" ref="O7:O18">H$13*N7+H$14</f>
        <v>2.085944369111192</v>
      </c>
      <c r="P7" s="63">
        <f aca="true" t="shared" si="9" ref="P7:P18">10^O7</f>
        <v>121.88334626289472</v>
      </c>
      <c r="Q7" s="19"/>
      <c r="S7" s="9">
        <v>2</v>
      </c>
      <c r="T7" s="72">
        <f t="shared" si="2"/>
        <v>0</v>
      </c>
      <c r="U7" s="103">
        <f t="shared" si="3"/>
        <v>121.88334626289472</v>
      </c>
      <c r="V7" s="16">
        <f t="shared" si="4"/>
        <v>2.0859443691111923</v>
      </c>
      <c r="W7" s="16" t="e">
        <f t="shared" si="5"/>
        <v>#DIV/0!</v>
      </c>
      <c r="X7" s="70" t="e">
        <f t="shared" si="6"/>
        <v>#DIV/0!</v>
      </c>
      <c r="Y7" s="38" t="e">
        <f t="shared" si="7"/>
        <v>#DIV/0!</v>
      </c>
      <c r="AA7" s="20" t="s">
        <v>51</v>
      </c>
      <c r="AB7" s="104" t="s">
        <v>22</v>
      </c>
      <c r="AC7" s="104" t="s">
        <v>23</v>
      </c>
      <c r="AD7" s="104" t="s">
        <v>77</v>
      </c>
    </row>
    <row r="8" spans="2:30" ht="13.5" thickBot="1">
      <c r="B8" s="9">
        <v>3</v>
      </c>
      <c r="C8" s="112">
        <v>131.4412601343558</v>
      </c>
      <c r="D8" s="103">
        <v>12826.63441007309</v>
      </c>
      <c r="E8" s="16">
        <f>LOG10(D8)</f>
        <v>4.108112716477853</v>
      </c>
      <c r="F8" s="16">
        <f t="shared" si="0"/>
        <v>4.108112716477853</v>
      </c>
      <c r="G8" s="70">
        <f>((ABS(F8-E8))/F8)*10</f>
        <v>0</v>
      </c>
      <c r="H8" s="38">
        <f t="shared" si="1"/>
        <v>12826.63441007309</v>
      </c>
      <c r="I8" s="30"/>
      <c r="J8" s="49" t="s">
        <v>20</v>
      </c>
      <c r="K8" s="50" t="s">
        <v>21</v>
      </c>
      <c r="L8" s="19"/>
      <c r="M8" s="71"/>
      <c r="N8" s="112"/>
      <c r="O8" s="21">
        <f t="shared" si="8"/>
        <v>2.085944369111192</v>
      </c>
      <c r="P8" s="63">
        <f t="shared" si="9"/>
        <v>121.88334626289472</v>
      </c>
      <c r="Q8" s="19"/>
      <c r="S8" s="9">
        <v>3</v>
      </c>
      <c r="T8" s="72">
        <f t="shared" si="2"/>
        <v>0</v>
      </c>
      <c r="U8" s="103">
        <f t="shared" si="3"/>
        <v>121.88334626289472</v>
      </c>
      <c r="V8" s="16">
        <f t="shared" si="4"/>
        <v>2.0859443691111923</v>
      </c>
      <c r="W8" s="16" t="e">
        <f t="shared" si="5"/>
        <v>#DIV/0!</v>
      </c>
      <c r="X8" s="70" t="e">
        <f t="shared" si="6"/>
        <v>#DIV/0!</v>
      </c>
      <c r="Y8" s="38" t="e">
        <f t="shared" si="7"/>
        <v>#DIV/0!</v>
      </c>
      <c r="AA8" s="105"/>
      <c r="AB8" s="51"/>
      <c r="AC8" s="106" t="e">
        <f aca="true" t="shared" si="10" ref="AC8:AC19">Y$13*AB8+Y$14</f>
        <v>#DIV/0!</v>
      </c>
      <c r="AD8" s="63" t="e">
        <f aca="true" t="shared" si="11" ref="AD8:AD19">10^AC8</f>
        <v>#DIV/0!</v>
      </c>
    </row>
    <row r="9" spans="2:30" ht="12.75">
      <c r="B9" s="9">
        <v>4</v>
      </c>
      <c r="C9" s="112">
        <v>164.7068534601557</v>
      </c>
      <c r="D9" s="103">
        <v>41676.36557539202</v>
      </c>
      <c r="E9" s="16">
        <f>LOG10(D9)</f>
        <v>4.6198898389053475</v>
      </c>
      <c r="F9" s="16">
        <f t="shared" si="0"/>
        <v>4.6198898389053475</v>
      </c>
      <c r="G9" s="70">
        <f>((ABS(F9-E9))/F9)*10</f>
        <v>0</v>
      </c>
      <c r="H9" s="38">
        <f t="shared" si="1"/>
        <v>41676.36557539202</v>
      </c>
      <c r="I9" s="30"/>
      <c r="J9" s="51"/>
      <c r="K9" s="52">
        <f aca="true" t="shared" si="12" ref="K9:K16">J9/4</f>
        <v>0</v>
      </c>
      <c r="L9" s="19"/>
      <c r="M9" s="71"/>
      <c r="N9" s="112"/>
      <c r="O9" s="21">
        <f t="shared" si="8"/>
        <v>2.085944369111192</v>
      </c>
      <c r="P9" s="63">
        <f t="shared" si="9"/>
        <v>121.88334626289472</v>
      </c>
      <c r="Q9" s="19"/>
      <c r="S9" s="9">
        <v>4</v>
      </c>
      <c r="T9" s="72">
        <f t="shared" si="2"/>
        <v>0</v>
      </c>
      <c r="U9" s="103">
        <f t="shared" si="3"/>
        <v>121.88334626289472</v>
      </c>
      <c r="V9" s="16">
        <f t="shared" si="4"/>
        <v>2.0859443691111923</v>
      </c>
      <c r="W9" s="16" t="e">
        <f t="shared" si="5"/>
        <v>#DIV/0!</v>
      </c>
      <c r="X9" s="70" t="e">
        <f t="shared" si="6"/>
        <v>#DIV/0!</v>
      </c>
      <c r="Y9" s="38" t="e">
        <f t="shared" si="7"/>
        <v>#DIV/0!</v>
      </c>
      <c r="AA9" s="105"/>
      <c r="AB9" s="51"/>
      <c r="AC9" s="106" t="e">
        <f t="shared" si="10"/>
        <v>#DIV/0!</v>
      </c>
      <c r="AD9" s="63" t="e">
        <f t="shared" si="11"/>
        <v>#DIV/0!</v>
      </c>
    </row>
    <row r="10" spans="2:30" ht="12.75">
      <c r="B10" s="9">
        <v>5</v>
      </c>
      <c r="C10" s="112">
        <v>200.75457934573492</v>
      </c>
      <c r="D10" s="103">
        <v>149440.70141869207</v>
      </c>
      <c r="E10" s="16">
        <f>LOG10(D10)</f>
        <v>5.174468897306472</v>
      </c>
      <c r="F10" s="16">
        <f t="shared" si="0"/>
        <v>5.174468897306472</v>
      </c>
      <c r="G10" s="70">
        <f>((ABS(F10-E10))/F10)*10</f>
        <v>0</v>
      </c>
      <c r="H10" s="38">
        <f t="shared" si="1"/>
        <v>149440.70141869233</v>
      </c>
      <c r="I10" s="30"/>
      <c r="J10" s="51"/>
      <c r="K10" s="52">
        <f t="shared" si="12"/>
        <v>0</v>
      </c>
      <c r="L10" s="19"/>
      <c r="M10" s="71"/>
      <c r="N10" s="112"/>
      <c r="O10" s="21">
        <f t="shared" si="8"/>
        <v>2.085944369111192</v>
      </c>
      <c r="P10" s="63">
        <f t="shared" si="9"/>
        <v>121.88334626289472</v>
      </c>
      <c r="Q10" s="19"/>
      <c r="S10" s="9">
        <v>5</v>
      </c>
      <c r="T10" s="72">
        <f t="shared" si="2"/>
        <v>0</v>
      </c>
      <c r="U10" s="103">
        <f t="shared" si="3"/>
        <v>121.88334626289472</v>
      </c>
      <c r="V10" s="16">
        <f t="shared" si="4"/>
        <v>2.0859443691111923</v>
      </c>
      <c r="W10" s="16" t="e">
        <f t="shared" si="5"/>
        <v>#DIV/0!</v>
      </c>
      <c r="X10" s="70" t="e">
        <f t="shared" si="6"/>
        <v>#DIV/0!</v>
      </c>
      <c r="Y10" s="38" t="e">
        <f t="shared" si="7"/>
        <v>#DIV/0!</v>
      </c>
      <c r="AA10" s="105"/>
      <c r="AB10" s="51"/>
      <c r="AC10" s="106" t="e">
        <f t="shared" si="10"/>
        <v>#DIV/0!</v>
      </c>
      <c r="AD10" s="63" t="e">
        <f t="shared" si="11"/>
        <v>#DIV/0!</v>
      </c>
    </row>
    <row r="11" spans="2:30" ht="13.5" thickBot="1">
      <c r="B11" s="9">
        <v>6</v>
      </c>
      <c r="C11" s="112">
        <v>233.3872126690224</v>
      </c>
      <c r="D11" s="138">
        <v>474797.2523919842</v>
      </c>
      <c r="E11" s="16">
        <f>LOG10(D11)</f>
        <v>5.676508197067616</v>
      </c>
      <c r="F11" s="16">
        <f t="shared" si="0"/>
        <v>5.676508197067617</v>
      </c>
      <c r="G11" s="70">
        <f>((ABS(F11-E11))/F11)*10</f>
        <v>1.5646562796455442E-15</v>
      </c>
      <c r="H11" s="38">
        <f t="shared" si="1"/>
        <v>474797.25239198504</v>
      </c>
      <c r="I11" s="30"/>
      <c r="J11" s="51"/>
      <c r="K11" s="52">
        <f t="shared" si="12"/>
        <v>0</v>
      </c>
      <c r="L11" s="19"/>
      <c r="M11" s="71"/>
      <c r="N11" s="112"/>
      <c r="O11" s="21">
        <f t="shared" si="8"/>
        <v>2.085944369111192</v>
      </c>
      <c r="P11" s="63">
        <f t="shared" si="9"/>
        <v>121.88334626289472</v>
      </c>
      <c r="Q11" s="19"/>
      <c r="S11" s="9">
        <v>6</v>
      </c>
      <c r="T11" s="72">
        <f t="shared" si="2"/>
        <v>0</v>
      </c>
      <c r="U11" s="103">
        <f t="shared" si="3"/>
        <v>121.88334626289472</v>
      </c>
      <c r="V11" s="16">
        <f t="shared" si="4"/>
        <v>2.0859443691111923</v>
      </c>
      <c r="W11" s="16" t="e">
        <f t="shared" si="5"/>
        <v>#DIV/0!</v>
      </c>
      <c r="X11" s="70" t="e">
        <f t="shared" si="6"/>
        <v>#DIV/0!</v>
      </c>
      <c r="Y11" s="38" t="e">
        <f t="shared" si="7"/>
        <v>#DIV/0!</v>
      </c>
      <c r="AA11" s="105"/>
      <c r="AB11" s="51"/>
      <c r="AC11" s="106" t="e">
        <f t="shared" si="10"/>
        <v>#DIV/0!</v>
      </c>
      <c r="AD11" s="63" t="e">
        <f t="shared" si="11"/>
        <v>#DIV/0!</v>
      </c>
    </row>
    <row r="12" spans="5:30" ht="13.5" thickBot="1">
      <c r="E12" s="151" t="s">
        <v>50</v>
      </c>
      <c r="F12" s="152"/>
      <c r="G12" s="90">
        <f>AVERAGE(G7:G11)</f>
        <v>5.56393284653148E-16</v>
      </c>
      <c r="I12" s="31"/>
      <c r="J12" s="51"/>
      <c r="K12" s="52">
        <f t="shared" si="12"/>
        <v>0</v>
      </c>
      <c r="L12" s="19"/>
      <c r="M12" s="71"/>
      <c r="N12" s="112"/>
      <c r="O12" s="21">
        <f t="shared" si="8"/>
        <v>2.085944369111192</v>
      </c>
      <c r="P12" s="63">
        <f t="shared" si="9"/>
        <v>121.88334626289472</v>
      </c>
      <c r="Q12" s="19"/>
      <c r="V12" s="151" t="s">
        <v>50</v>
      </c>
      <c r="W12" s="152"/>
      <c r="X12" s="90" t="e">
        <f>AVERAGE(X6:X11)</f>
        <v>#DIV/0!</v>
      </c>
      <c r="AA12" s="105"/>
      <c r="AB12" s="51"/>
      <c r="AC12" s="106" t="e">
        <f t="shared" si="10"/>
        <v>#DIV/0!</v>
      </c>
      <c r="AD12" s="63" t="e">
        <f t="shared" si="11"/>
        <v>#DIV/0!</v>
      </c>
    </row>
    <row r="13" spans="7:30" ht="12.75">
      <c r="G13" s="79" t="s">
        <v>28</v>
      </c>
      <c r="H13" s="74">
        <f>SLOPE(E7:E11,C7:C11)</f>
        <v>0.015384578216152637</v>
      </c>
      <c r="J13" s="51"/>
      <c r="K13" s="52">
        <f t="shared" si="12"/>
        <v>0</v>
      </c>
      <c r="L13" s="19"/>
      <c r="M13" s="71"/>
      <c r="N13" s="112"/>
      <c r="O13" s="21">
        <f t="shared" si="8"/>
        <v>2.085944369111192</v>
      </c>
      <c r="P13" s="63">
        <f t="shared" si="9"/>
        <v>121.88334626289472</v>
      </c>
      <c r="Q13" s="19"/>
      <c r="X13" s="79" t="s">
        <v>28</v>
      </c>
      <c r="Y13" s="74" t="e">
        <f>SLOPE(V6:V11,T6:T11)</f>
        <v>#DIV/0!</v>
      </c>
      <c r="AA13" s="105"/>
      <c r="AB13" s="51"/>
      <c r="AC13" s="106" t="e">
        <f t="shared" si="10"/>
        <v>#DIV/0!</v>
      </c>
      <c r="AD13" s="63" t="e">
        <f t="shared" si="11"/>
        <v>#DIV/0!</v>
      </c>
    </row>
    <row r="14" spans="7:30" ht="12.75">
      <c r="G14" s="80" t="s">
        <v>29</v>
      </c>
      <c r="H14" s="76">
        <f>INTERCEPT(E7:E11,C7:C11)</f>
        <v>2.085944369111192</v>
      </c>
      <c r="I14" s="27"/>
      <c r="J14" s="51"/>
      <c r="K14" s="52">
        <f t="shared" si="12"/>
        <v>0</v>
      </c>
      <c r="L14" s="19"/>
      <c r="M14" s="71"/>
      <c r="N14" s="51"/>
      <c r="O14" s="21">
        <f t="shared" si="8"/>
        <v>2.085944369111192</v>
      </c>
      <c r="P14" s="63">
        <f t="shared" si="9"/>
        <v>121.88334626289472</v>
      </c>
      <c r="Q14" s="19"/>
      <c r="X14" s="80" t="s">
        <v>29</v>
      </c>
      <c r="Y14" s="76" t="e">
        <f>INTERCEPT(V6:V11,T6:T11)</f>
        <v>#DIV/0!</v>
      </c>
      <c r="AA14" s="105"/>
      <c r="AB14" s="51"/>
      <c r="AC14" s="106" t="e">
        <f t="shared" si="10"/>
        <v>#DIV/0!</v>
      </c>
      <c r="AD14" s="63" t="e">
        <f t="shared" si="11"/>
        <v>#DIV/0!</v>
      </c>
    </row>
    <row r="15" spans="7:30" ht="13.5" thickBot="1">
      <c r="G15" s="81" t="s">
        <v>30</v>
      </c>
      <c r="H15" s="78">
        <f>RSQ(E7:E11,C7:C11)</f>
        <v>1</v>
      </c>
      <c r="I15" s="27"/>
      <c r="J15" s="51"/>
      <c r="K15" s="52">
        <f t="shared" si="12"/>
        <v>0</v>
      </c>
      <c r="L15" s="19"/>
      <c r="M15" s="71"/>
      <c r="N15" s="51"/>
      <c r="O15" s="21">
        <f t="shared" si="8"/>
        <v>2.085944369111192</v>
      </c>
      <c r="P15" s="63">
        <f t="shared" si="9"/>
        <v>121.88334626289472</v>
      </c>
      <c r="Q15" s="19"/>
      <c r="X15" s="81" t="s">
        <v>30</v>
      </c>
      <c r="Y15" s="78" t="e">
        <f>RSQ(V6:V11,T6:T11)</f>
        <v>#DIV/0!</v>
      </c>
      <c r="AA15" s="105"/>
      <c r="AB15" s="51"/>
      <c r="AC15" s="106" t="e">
        <f t="shared" si="10"/>
        <v>#DIV/0!</v>
      </c>
      <c r="AD15" s="63" t="e">
        <f t="shared" si="11"/>
        <v>#DIV/0!</v>
      </c>
    </row>
    <row r="16" spans="9:30" ht="12.75">
      <c r="I16" s="27"/>
      <c r="J16" s="51"/>
      <c r="K16" s="52">
        <f t="shared" si="12"/>
        <v>0</v>
      </c>
      <c r="L16" s="19"/>
      <c r="M16" s="71"/>
      <c r="N16" s="51"/>
      <c r="O16" s="21">
        <f t="shared" si="8"/>
        <v>2.085944369111192</v>
      </c>
      <c r="P16" s="63">
        <f t="shared" si="9"/>
        <v>121.88334626289472</v>
      </c>
      <c r="Q16" s="19"/>
      <c r="AA16" s="105"/>
      <c r="AB16" s="51"/>
      <c r="AC16" s="106" t="e">
        <f t="shared" si="10"/>
        <v>#DIV/0!</v>
      </c>
      <c r="AD16" s="63" t="e">
        <f t="shared" si="11"/>
        <v>#DIV/0!</v>
      </c>
    </row>
    <row r="17" spans="12:30" ht="12.75">
      <c r="L17" s="19"/>
      <c r="M17" s="71"/>
      <c r="N17" s="51"/>
      <c r="O17" s="21">
        <f t="shared" si="8"/>
        <v>2.085944369111192</v>
      </c>
      <c r="P17" s="63">
        <f t="shared" si="9"/>
        <v>121.88334626289472</v>
      </c>
      <c r="Q17" s="19"/>
      <c r="AA17" s="105"/>
      <c r="AB17" s="51"/>
      <c r="AC17" s="106" t="e">
        <f t="shared" si="10"/>
        <v>#DIV/0!</v>
      </c>
      <c r="AD17" s="63" t="e">
        <f t="shared" si="11"/>
        <v>#DIV/0!</v>
      </c>
    </row>
    <row r="18" spans="12:30" ht="13.5" thickBot="1">
      <c r="L18" s="19"/>
      <c r="M18" s="71"/>
      <c r="N18" s="51"/>
      <c r="O18" s="21">
        <f t="shared" si="8"/>
        <v>2.085944369111192</v>
      </c>
      <c r="P18" s="63">
        <f t="shared" si="9"/>
        <v>121.88334626289472</v>
      </c>
      <c r="Q18" s="19"/>
      <c r="AA18" s="105"/>
      <c r="AB18" s="51"/>
      <c r="AC18" s="106" t="e">
        <f t="shared" si="10"/>
        <v>#DIV/0!</v>
      </c>
      <c r="AD18" s="63" t="e">
        <f t="shared" si="11"/>
        <v>#DIV/0!</v>
      </c>
    </row>
    <row r="19" spans="10:30" ht="13.5" thickBot="1">
      <c r="J19" s="43" t="s">
        <v>37</v>
      </c>
      <c r="K19" s="44"/>
      <c r="L19" s="19"/>
      <c r="M19" s="19"/>
      <c r="N19" s="19"/>
      <c r="O19" s="19"/>
      <c r="P19" s="19"/>
      <c r="AA19" s="105"/>
      <c r="AB19" s="51"/>
      <c r="AC19" s="106" t="e">
        <f t="shared" si="10"/>
        <v>#DIV/0!</v>
      </c>
      <c r="AD19" s="63" t="e">
        <f t="shared" si="11"/>
        <v>#DIV/0!</v>
      </c>
    </row>
    <row r="20" spans="10:16" ht="15">
      <c r="J20" s="53" t="s">
        <v>31</v>
      </c>
      <c r="K20" s="54"/>
      <c r="L20" s="19"/>
      <c r="M20" s="65" t="s">
        <v>33</v>
      </c>
      <c r="N20" s="66"/>
      <c r="O20" s="19"/>
      <c r="P20" s="19"/>
    </row>
    <row r="21" spans="10:16" ht="15">
      <c r="J21" s="47" t="s">
        <v>36</v>
      </c>
      <c r="K21" s="48"/>
      <c r="L21" s="19"/>
      <c r="M21" s="39" t="s">
        <v>41</v>
      </c>
      <c r="N21" s="40"/>
      <c r="O21" s="19"/>
      <c r="P21" s="19"/>
    </row>
    <row r="22" spans="10:16" ht="15">
      <c r="J22" s="47" t="s">
        <v>25</v>
      </c>
      <c r="K22" s="48"/>
      <c r="L22" s="19"/>
      <c r="M22" s="39" t="s">
        <v>42</v>
      </c>
      <c r="N22" s="40"/>
      <c r="O22" s="19"/>
      <c r="P22" s="19"/>
    </row>
    <row r="23" spans="10:16" ht="13.5" thickBot="1">
      <c r="J23" s="49" t="s">
        <v>20</v>
      </c>
      <c r="K23" s="50" t="s">
        <v>21</v>
      </c>
      <c r="L23" s="19"/>
      <c r="M23" s="39" t="s">
        <v>43</v>
      </c>
      <c r="N23" s="40"/>
      <c r="O23" s="19"/>
      <c r="P23" s="19"/>
    </row>
    <row r="24" spans="10:16" ht="12.75">
      <c r="J24" s="55"/>
      <c r="K24" s="56" t="e">
        <f aca="true" t="shared" si="13" ref="K24:K31">LOG10(J24*10)*(64)</f>
        <v>#NUM!</v>
      </c>
      <c r="L24" s="19"/>
      <c r="M24" s="39" t="s">
        <v>44</v>
      </c>
      <c r="N24" s="40"/>
      <c r="O24" s="19"/>
      <c r="P24" s="19"/>
    </row>
    <row r="25" spans="10:16" ht="12.75">
      <c r="J25" s="51"/>
      <c r="K25" s="56" t="e">
        <f t="shared" si="13"/>
        <v>#NUM!</v>
      </c>
      <c r="L25" s="19"/>
      <c r="M25" s="39" t="s">
        <v>40</v>
      </c>
      <c r="N25" s="40"/>
      <c r="O25" s="19"/>
      <c r="P25" s="19"/>
    </row>
    <row r="26" spans="10:16" ht="12.75">
      <c r="J26" s="51"/>
      <c r="K26" s="56" t="e">
        <f t="shared" si="13"/>
        <v>#NUM!</v>
      </c>
      <c r="L26" s="19"/>
      <c r="M26" s="67" t="s">
        <v>45</v>
      </c>
      <c r="N26" s="40"/>
      <c r="O26" s="19"/>
      <c r="P26" s="19"/>
    </row>
    <row r="27" spans="10:16" ht="12.75">
      <c r="J27" s="51"/>
      <c r="K27" s="56" t="e">
        <f t="shared" si="13"/>
        <v>#NUM!</v>
      </c>
      <c r="L27" s="19"/>
      <c r="M27" s="41" t="s">
        <v>46</v>
      </c>
      <c r="N27" s="42"/>
      <c r="O27" s="19"/>
      <c r="P27" s="19"/>
    </row>
    <row r="28" spans="10:16" ht="12.75">
      <c r="J28" s="51"/>
      <c r="K28" s="56" t="e">
        <f t="shared" si="13"/>
        <v>#NUM!</v>
      </c>
      <c r="L28" s="19"/>
      <c r="O28" s="19"/>
      <c r="P28" s="19"/>
    </row>
    <row r="29" spans="10:16" ht="12.75">
      <c r="J29" s="51"/>
      <c r="K29" s="56" t="e">
        <f t="shared" si="13"/>
        <v>#NUM!</v>
      </c>
      <c r="L29" s="19"/>
      <c r="O29" s="19"/>
      <c r="P29" s="19"/>
    </row>
    <row r="30" spans="10:16" ht="12.75">
      <c r="J30" s="51"/>
      <c r="K30" s="56" t="e">
        <f t="shared" si="13"/>
        <v>#NUM!</v>
      </c>
      <c r="L30" s="19"/>
      <c r="O30" s="19"/>
      <c r="P30" s="19"/>
    </row>
    <row r="31" spans="10:16" ht="12.75">
      <c r="J31" s="51"/>
      <c r="K31" s="56" t="e">
        <f t="shared" si="13"/>
        <v>#NUM!</v>
      </c>
      <c r="L31" s="19"/>
      <c r="O31" s="19"/>
      <c r="P31" s="19"/>
    </row>
    <row r="32" spans="12:16" ht="12.75">
      <c r="L32" s="19"/>
      <c r="M32" s="19"/>
      <c r="N32" s="19"/>
      <c r="O32" s="19"/>
      <c r="P32" s="19"/>
    </row>
    <row r="33" spans="12:16" ht="13.5" thickBot="1">
      <c r="L33" s="19"/>
      <c r="M33" s="19"/>
      <c r="N33" s="19"/>
      <c r="O33" s="19"/>
      <c r="P33" s="19"/>
    </row>
    <row r="34" spans="10:16" ht="13.5" thickBot="1">
      <c r="J34" s="43" t="s">
        <v>38</v>
      </c>
      <c r="K34" s="44"/>
      <c r="L34" s="19"/>
      <c r="M34" s="160" t="s">
        <v>57</v>
      </c>
      <c r="N34" s="161"/>
      <c r="O34" s="161"/>
      <c r="P34" s="169"/>
    </row>
    <row r="35" spans="10:16" ht="15">
      <c r="J35" s="45" t="s">
        <v>39</v>
      </c>
      <c r="K35" s="57"/>
      <c r="L35" s="19"/>
      <c r="M35" s="163" t="s">
        <v>53</v>
      </c>
      <c r="N35" s="170"/>
      <c r="O35" s="170"/>
      <c r="P35" s="178"/>
    </row>
    <row r="36" spans="10:16" ht="15">
      <c r="J36" s="47" t="s">
        <v>36</v>
      </c>
      <c r="K36" s="48"/>
      <c r="L36" s="19"/>
      <c r="M36" s="172" t="s">
        <v>78</v>
      </c>
      <c r="N36" s="173"/>
      <c r="O36" s="173"/>
      <c r="P36" s="179"/>
    </row>
    <row r="37" spans="10:16" ht="15.75" thickBot="1">
      <c r="J37" s="47" t="s">
        <v>25</v>
      </c>
      <c r="K37" s="48"/>
      <c r="L37" s="19"/>
      <c r="M37" s="172" t="s">
        <v>55</v>
      </c>
      <c r="N37" s="180"/>
      <c r="O37" s="180"/>
      <c r="P37" s="179"/>
    </row>
    <row r="38" spans="10:16" ht="15" thickBot="1">
      <c r="J38" s="49" t="s">
        <v>47</v>
      </c>
      <c r="K38" s="50" t="s">
        <v>21</v>
      </c>
      <c r="L38" s="19"/>
      <c r="M38" s="91" t="s">
        <v>21</v>
      </c>
      <c r="N38" s="92" t="s">
        <v>47</v>
      </c>
      <c r="O38" s="92" t="s">
        <v>77</v>
      </c>
      <c r="P38" s="93" t="s">
        <v>79</v>
      </c>
    </row>
    <row r="39" spans="10:16" ht="12.75">
      <c r="J39" s="55"/>
      <c r="K39" s="56" t="e">
        <f aca="true" t="shared" si="14" ref="K39:K46">LOG10(J39)*(64)</f>
        <v>#NUM!</v>
      </c>
      <c r="L39" s="19"/>
      <c r="M39" s="94">
        <f>N7</f>
        <v>0</v>
      </c>
      <c r="N39" s="95">
        <f>10^(4*(M39/256))</f>
        <v>1</v>
      </c>
      <c r="O39" s="95">
        <f>P7</f>
        <v>121.88334626289472</v>
      </c>
      <c r="P39" s="96">
        <f>O39/N39</f>
        <v>121.88334626289472</v>
      </c>
    </row>
    <row r="40" spans="10:16" ht="12.75">
      <c r="J40" s="51"/>
      <c r="K40" s="56" t="e">
        <f t="shared" si="14"/>
        <v>#NUM!</v>
      </c>
      <c r="L40" s="19"/>
      <c r="M40" s="94">
        <f>N8</f>
        <v>0</v>
      </c>
      <c r="N40" s="95">
        <f>10^(4*(M40/256))</f>
        <v>1</v>
      </c>
      <c r="O40" s="95">
        <f>P8</f>
        <v>121.88334626289472</v>
      </c>
      <c r="P40" s="96">
        <f>O40/N40</f>
        <v>121.88334626289472</v>
      </c>
    </row>
    <row r="41" spans="10:16" ht="12.75">
      <c r="J41" s="51"/>
      <c r="K41" s="56" t="e">
        <f t="shared" si="14"/>
        <v>#NUM!</v>
      </c>
      <c r="L41" s="19"/>
      <c r="M41" s="94">
        <f>N9</f>
        <v>0</v>
      </c>
      <c r="N41" s="95">
        <f>10^(4*(M41/256))</f>
        <v>1</v>
      </c>
      <c r="O41" s="95">
        <f>P9</f>
        <v>121.88334626289472</v>
      </c>
      <c r="P41" s="96">
        <f>O41/N41</f>
        <v>121.88334626289472</v>
      </c>
    </row>
    <row r="42" spans="10:16" ht="12.75">
      <c r="J42" s="51"/>
      <c r="K42" s="56" t="e">
        <f t="shared" si="14"/>
        <v>#NUM!</v>
      </c>
      <c r="L42" s="19"/>
      <c r="M42" s="94">
        <f>N10</f>
        <v>0</v>
      </c>
      <c r="N42" s="95">
        <f>10^(4*(M42/256))</f>
        <v>1</v>
      </c>
      <c r="O42" s="95">
        <f>P10</f>
        <v>121.88334626289472</v>
      </c>
      <c r="P42" s="96">
        <f>O42/N42</f>
        <v>121.88334626289472</v>
      </c>
    </row>
    <row r="43" spans="10:16" ht="12.75">
      <c r="J43" s="51"/>
      <c r="K43" s="56" t="e">
        <f t="shared" si="14"/>
        <v>#NUM!</v>
      </c>
      <c r="L43" s="19"/>
      <c r="M43" s="94">
        <f>N11</f>
        <v>0</v>
      </c>
      <c r="N43" s="95">
        <f>10^(4*(M43/256))</f>
        <v>1</v>
      </c>
      <c r="O43" s="95">
        <f>P11</f>
        <v>121.88334626289472</v>
      </c>
      <c r="P43" s="96">
        <f>O43/N43</f>
        <v>121.88334626289472</v>
      </c>
    </row>
    <row r="44" spans="2:12" ht="13.5" thickBot="1">
      <c r="B44" s="5"/>
      <c r="C44" s="5"/>
      <c r="D44" s="5"/>
      <c r="E44" s="11" t="s">
        <v>3</v>
      </c>
      <c r="F44" s="13"/>
      <c r="G44" s="11" t="s">
        <v>7</v>
      </c>
      <c r="H44" s="12"/>
      <c r="J44" s="51"/>
      <c r="K44" s="56" t="e">
        <f t="shared" si="14"/>
        <v>#NUM!</v>
      </c>
      <c r="L44" s="19"/>
    </row>
    <row r="45" spans="2:15" ht="13.5" thickBot="1">
      <c r="B45" s="13"/>
      <c r="C45" s="13"/>
      <c r="D45" s="13"/>
      <c r="E45" s="114"/>
      <c r="F45" s="13"/>
      <c r="G45" s="114"/>
      <c r="H45" s="12"/>
      <c r="J45" s="51"/>
      <c r="K45" s="56" t="e">
        <f t="shared" si="14"/>
        <v>#NUM!</v>
      </c>
      <c r="L45" s="19"/>
      <c r="M45" s="160" t="s">
        <v>73</v>
      </c>
      <c r="N45" s="161"/>
      <c r="O45" s="162"/>
    </row>
    <row r="46" spans="1:15" ht="15">
      <c r="A46" s="116" t="s">
        <v>102</v>
      </c>
      <c r="B46" s="15"/>
      <c r="C46" s="17"/>
      <c r="D46" s="15"/>
      <c r="E46" s="15"/>
      <c r="F46" s="17"/>
      <c r="G46" s="17"/>
      <c r="H46" s="12"/>
      <c r="J46" s="51"/>
      <c r="K46" s="56" t="e">
        <f t="shared" si="14"/>
        <v>#NUM!</v>
      </c>
      <c r="M46" s="163" t="s">
        <v>80</v>
      </c>
      <c r="N46" s="170"/>
      <c r="O46" s="171"/>
    </row>
    <row r="47" spans="1:16" ht="15">
      <c r="A47" s="115" t="s">
        <v>5</v>
      </c>
      <c r="B47" s="14"/>
      <c r="C47" s="14"/>
      <c r="D47" s="114" t="s">
        <v>6</v>
      </c>
      <c r="E47" s="13"/>
      <c r="F47" s="13"/>
      <c r="G47" s="114" t="s">
        <v>4</v>
      </c>
      <c r="H47" s="12"/>
      <c r="J47" s="19"/>
      <c r="K47" s="19"/>
      <c r="M47" s="172" t="s">
        <v>104</v>
      </c>
      <c r="N47" s="173"/>
      <c r="O47" s="174"/>
      <c r="P47" s="97"/>
    </row>
    <row r="48" spans="1:16" ht="15.75" thickBot="1">
      <c r="A48" s="33"/>
      <c r="B48" s="5"/>
      <c r="C48" s="5"/>
      <c r="D48" s="5"/>
      <c r="E48" s="5"/>
      <c r="F48" s="5"/>
      <c r="G48" s="5"/>
      <c r="H48" s="121"/>
      <c r="I48" s="17"/>
      <c r="J48" s="19"/>
      <c r="K48" s="19"/>
      <c r="M48" s="175"/>
      <c r="N48" s="176"/>
      <c r="O48" s="177"/>
      <c r="P48" s="97"/>
    </row>
    <row r="49" spans="1:16" ht="15" thickBot="1">
      <c r="A49" s="113" t="s">
        <v>8</v>
      </c>
      <c r="B49" s="5"/>
      <c r="C49" s="5"/>
      <c r="D49" s="5"/>
      <c r="E49" s="5"/>
      <c r="F49" s="5"/>
      <c r="G49" s="5"/>
      <c r="H49" s="121"/>
      <c r="I49" s="10"/>
      <c r="J49" s="43" t="s">
        <v>52</v>
      </c>
      <c r="K49" s="44"/>
      <c r="M49" s="98" t="s">
        <v>21</v>
      </c>
      <c r="N49" s="91" t="s">
        <v>47</v>
      </c>
      <c r="O49" s="99" t="s">
        <v>81</v>
      </c>
      <c r="P49" s="97"/>
    </row>
    <row r="50" spans="1:16" ht="15">
      <c r="A50" s="120"/>
      <c r="B50" s="118"/>
      <c r="C50" s="118"/>
      <c r="D50" s="118"/>
      <c r="E50" s="118"/>
      <c r="F50" s="118"/>
      <c r="G50" s="118"/>
      <c r="H50" s="119"/>
      <c r="I50" s="17"/>
      <c r="J50" s="45" t="s">
        <v>71</v>
      </c>
      <c r="K50" s="57"/>
      <c r="M50" s="100"/>
      <c r="N50" s="95">
        <f aca="true" t="shared" si="15" ref="N50:N55">10^(4*(M50/256))</f>
        <v>1</v>
      </c>
      <c r="O50" s="101">
        <f>P39*N50</f>
        <v>121.88334626289472</v>
      </c>
      <c r="P50" s="97"/>
    </row>
    <row r="51" spans="9:15" ht="15">
      <c r="I51" s="10"/>
      <c r="J51" s="47" t="s">
        <v>36</v>
      </c>
      <c r="K51" s="48"/>
      <c r="M51" s="102"/>
      <c r="N51" s="95">
        <f t="shared" si="15"/>
        <v>1</v>
      </c>
      <c r="O51" s="101">
        <f>P39*N51</f>
        <v>121.88334626289472</v>
      </c>
    </row>
    <row r="52" spans="9:15" ht="15">
      <c r="I52" s="17"/>
      <c r="J52" s="47" t="s">
        <v>25</v>
      </c>
      <c r="K52" s="48"/>
      <c r="M52" s="102"/>
      <c r="N52" s="95">
        <f t="shared" si="15"/>
        <v>1</v>
      </c>
      <c r="O52" s="101">
        <f>P39*N52</f>
        <v>121.88334626289472</v>
      </c>
    </row>
    <row r="53" spans="9:15" ht="15" thickBot="1">
      <c r="I53" s="17"/>
      <c r="J53" s="49" t="s">
        <v>72</v>
      </c>
      <c r="K53" s="50" t="s">
        <v>21</v>
      </c>
      <c r="M53" s="102"/>
      <c r="N53" s="95">
        <f t="shared" si="15"/>
        <v>1</v>
      </c>
      <c r="O53" s="101">
        <f>P39*N53</f>
        <v>121.88334626289472</v>
      </c>
    </row>
    <row r="54" spans="10:15" ht="12.75">
      <c r="J54" s="55"/>
      <c r="K54" s="56" t="e">
        <f aca="true" t="shared" si="16" ref="K54:K61">LOG10(J54)*(256/LOG10(262144))</f>
        <v>#NUM!</v>
      </c>
      <c r="M54" s="102"/>
      <c r="N54" s="95">
        <f t="shared" si="15"/>
        <v>1</v>
      </c>
      <c r="O54" s="101">
        <f>P39*N54</f>
        <v>121.88334626289472</v>
      </c>
    </row>
    <row r="55" spans="10:15" ht="12.75">
      <c r="J55" s="51"/>
      <c r="K55" s="56" t="e">
        <f t="shared" si="16"/>
        <v>#NUM!</v>
      </c>
      <c r="M55" s="102"/>
      <c r="N55" s="95">
        <f t="shared" si="15"/>
        <v>1</v>
      </c>
      <c r="O55" s="101">
        <f>P39*N55</f>
        <v>121.88334626289472</v>
      </c>
    </row>
    <row r="56" spans="10:11" ht="12.75">
      <c r="J56" s="51"/>
      <c r="K56" s="56" t="e">
        <f t="shared" si="16"/>
        <v>#NUM!</v>
      </c>
    </row>
    <row r="57" spans="10:11" ht="12.75">
      <c r="J57" s="51"/>
      <c r="K57" s="56" t="e">
        <f t="shared" si="16"/>
        <v>#NUM!</v>
      </c>
    </row>
    <row r="58" spans="10:11" ht="12.75">
      <c r="J58" s="51"/>
      <c r="K58" s="56" t="e">
        <f t="shared" si="16"/>
        <v>#NUM!</v>
      </c>
    </row>
    <row r="59" spans="10:11" ht="12.75">
      <c r="J59" s="51"/>
      <c r="K59" s="56" t="e">
        <f t="shared" si="16"/>
        <v>#NUM!</v>
      </c>
    </row>
    <row r="60" spans="10:11" ht="12.75">
      <c r="J60" s="51"/>
      <c r="K60" s="56" t="e">
        <f t="shared" si="16"/>
        <v>#NUM!</v>
      </c>
    </row>
    <row r="61" spans="10:11" ht="12.75">
      <c r="J61" s="51"/>
      <c r="K61" s="56" t="e">
        <f t="shared" si="16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E12:F12"/>
    <mergeCell ref="M4:P4"/>
    <mergeCell ref="M5:P5"/>
    <mergeCell ref="M34:P34"/>
    <mergeCell ref="AA6:AD6"/>
    <mergeCell ref="AA5:AD5"/>
    <mergeCell ref="M46:O46"/>
    <mergeCell ref="M47:O47"/>
    <mergeCell ref="M48:O48"/>
    <mergeCell ref="V12:W12"/>
    <mergeCell ref="M35:P35"/>
    <mergeCell ref="M36:P36"/>
    <mergeCell ref="M37:P37"/>
    <mergeCell ref="M45:O4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selection activeCell="D14" sqref="D14"/>
    </sheetView>
  </sheetViews>
  <sheetFormatPr defaultColWidth="8.8515625" defaultRowHeight="12.75"/>
  <cols>
    <col min="1" max="1" width="9.00390625" style="0" customWidth="1"/>
    <col min="2" max="3" width="8.57421875" style="0" customWidth="1"/>
    <col min="4" max="4" width="12.8515625" style="0" customWidth="1"/>
    <col min="5" max="5" width="11.7109375" style="0" customWidth="1"/>
    <col min="6" max="6" width="8.28125" style="0" customWidth="1"/>
    <col min="7" max="7" width="10.57421875" style="0" customWidth="1"/>
    <col min="8" max="8" width="12.8515625" style="0" customWidth="1"/>
    <col min="9" max="9" width="1.421875" style="0" customWidth="1"/>
    <col min="10" max="10" width="11.421875" style="0" customWidth="1"/>
    <col min="11" max="11" width="9.140625" style="0" customWidth="1"/>
    <col min="12" max="12" width="1.2851562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68" t="s">
        <v>27</v>
      </c>
      <c r="C1" s="25"/>
      <c r="D1" s="25"/>
      <c r="E1" s="25"/>
      <c r="F1" s="25"/>
      <c r="G1" s="24"/>
      <c r="J1" s="19"/>
      <c r="K1" s="19"/>
      <c r="L1" s="19"/>
      <c r="M1" s="19"/>
      <c r="N1" s="19"/>
      <c r="O1" s="19"/>
      <c r="P1" s="19"/>
    </row>
    <row r="2" spans="10:16" ht="12.75">
      <c r="J2" s="19"/>
      <c r="K2" s="19"/>
      <c r="L2" s="19"/>
      <c r="M2" s="19"/>
      <c r="N2" s="19"/>
      <c r="O2" s="19"/>
      <c r="P2" s="19"/>
    </row>
    <row r="3" spans="2:18" ht="28.5" thickBot="1">
      <c r="B3" s="64" t="s">
        <v>9</v>
      </c>
      <c r="C3" s="10"/>
      <c r="D3" s="10"/>
      <c r="E3" s="10"/>
      <c r="F3" s="10"/>
      <c r="J3" s="19"/>
      <c r="K3" s="19"/>
      <c r="L3" s="19"/>
      <c r="M3" s="19"/>
      <c r="N3" s="19"/>
      <c r="O3" s="19"/>
      <c r="P3" s="19"/>
      <c r="R3" s="64" t="s">
        <v>60</v>
      </c>
    </row>
    <row r="4" spans="2:16" ht="17.25" customHeight="1" thickBot="1">
      <c r="B4" s="6"/>
      <c r="J4" s="43" t="s">
        <v>34</v>
      </c>
      <c r="K4" s="44"/>
      <c r="L4" s="19"/>
      <c r="M4" s="163" t="s">
        <v>32</v>
      </c>
      <c r="N4" s="154"/>
      <c r="O4" s="154"/>
      <c r="P4" s="164"/>
    </row>
    <row r="5" spans="2:30" ht="15.75" thickBot="1">
      <c r="B5" s="2" t="s">
        <v>12</v>
      </c>
      <c r="C5" s="8" t="s">
        <v>11</v>
      </c>
      <c r="D5" s="3" t="s">
        <v>17</v>
      </c>
      <c r="E5" s="3" t="s">
        <v>18</v>
      </c>
      <c r="F5" s="3" t="s">
        <v>13</v>
      </c>
      <c r="G5" s="7" t="s">
        <v>10</v>
      </c>
      <c r="H5" s="4" t="s">
        <v>19</v>
      </c>
      <c r="J5" s="45" t="s">
        <v>35</v>
      </c>
      <c r="K5" s="46"/>
      <c r="L5" s="19"/>
      <c r="M5" s="165" t="s">
        <v>66</v>
      </c>
      <c r="N5" s="166"/>
      <c r="O5" s="166"/>
      <c r="P5" s="167"/>
      <c r="S5" s="2" t="s">
        <v>12</v>
      </c>
      <c r="T5" s="8" t="s">
        <v>11</v>
      </c>
      <c r="U5" s="3" t="s">
        <v>17</v>
      </c>
      <c r="V5" s="3" t="s">
        <v>18</v>
      </c>
      <c r="W5" s="3" t="s">
        <v>13</v>
      </c>
      <c r="X5" s="7" t="s">
        <v>10</v>
      </c>
      <c r="Y5" s="4" t="s">
        <v>19</v>
      </c>
      <c r="AA5" s="163" t="s">
        <v>32</v>
      </c>
      <c r="AB5" s="154"/>
      <c r="AC5" s="154"/>
      <c r="AD5" s="164"/>
    </row>
    <row r="6" spans="2:30" ht="15.75" thickBot="1">
      <c r="B6" s="9">
        <v>1</v>
      </c>
      <c r="C6" s="112">
        <v>114.09589778529357</v>
      </c>
      <c r="D6" s="60"/>
      <c r="E6" s="16"/>
      <c r="F6" s="16">
        <f aca="true" t="shared" si="0" ref="F6:F11">H$13*C6+H$14</f>
        <v>0.9232426669983238</v>
      </c>
      <c r="G6" s="70"/>
      <c r="H6" s="38">
        <f aca="true" t="shared" si="1" ref="H6:H11">10^F6</f>
        <v>8.37997391940582</v>
      </c>
      <c r="I6" s="28"/>
      <c r="J6" s="47" t="s">
        <v>36</v>
      </c>
      <c r="K6" s="48"/>
      <c r="L6" s="19"/>
      <c r="M6" s="20" t="s">
        <v>51</v>
      </c>
      <c r="N6" s="20" t="s">
        <v>22</v>
      </c>
      <c r="O6" s="20" t="s">
        <v>23</v>
      </c>
      <c r="P6" s="20" t="s">
        <v>49</v>
      </c>
      <c r="Q6" s="19"/>
      <c r="S6" s="9">
        <v>1</v>
      </c>
      <c r="T6" s="72">
        <f aca="true" t="shared" si="2" ref="T6:T11">M50</f>
        <v>0</v>
      </c>
      <c r="U6" s="103">
        <f aca="true" t="shared" si="3" ref="U6:U11">O50</f>
        <v>0.0025338468920896202</v>
      </c>
      <c r="V6" s="16">
        <f aca="true" t="shared" si="4" ref="V6:V11">LOG10(U6)</f>
        <v>-2.5962196309401557</v>
      </c>
      <c r="W6" s="16" t="e">
        <f aca="true" t="shared" si="5" ref="W6:W11">Y$13*T6+Y$14</f>
        <v>#DIV/0!</v>
      </c>
      <c r="X6" s="70" t="e">
        <f aca="true" t="shared" si="6" ref="X6:X11">((ABS(W6-V6))/W6)*10</f>
        <v>#DIV/0!</v>
      </c>
      <c r="Y6" s="38" t="e">
        <f aca="true" t="shared" si="7" ref="Y6:Y11">10^W6</f>
        <v>#DIV/0!</v>
      </c>
      <c r="AA6" s="165" t="s">
        <v>61</v>
      </c>
      <c r="AB6" s="183"/>
      <c r="AC6" s="183"/>
      <c r="AD6" s="184"/>
    </row>
    <row r="7" spans="2:30" ht="15">
      <c r="B7" s="9">
        <v>2</v>
      </c>
      <c r="C7" s="112">
        <v>195.28685304018538</v>
      </c>
      <c r="D7" s="60">
        <v>2395</v>
      </c>
      <c r="E7" s="16">
        <f>LOG10(D7)</f>
        <v>3.379305517750582</v>
      </c>
      <c r="F7" s="16">
        <f t="shared" si="0"/>
        <v>3.427701736078311</v>
      </c>
      <c r="G7" s="70">
        <f>((ABS(F7-E7))/F7)*10</f>
        <v>0.14119145145662532</v>
      </c>
      <c r="H7" s="38">
        <f t="shared" si="1"/>
        <v>2677.328962484025</v>
      </c>
      <c r="I7" s="29"/>
      <c r="J7" s="47" t="s">
        <v>25</v>
      </c>
      <c r="K7" s="48"/>
      <c r="L7" s="19"/>
      <c r="M7" s="71"/>
      <c r="N7" s="112"/>
      <c r="O7" s="21">
        <f aca="true" t="shared" si="8" ref="O7:O18">H$13*N7+H$14</f>
        <v>-2.5962196309401557</v>
      </c>
      <c r="P7" s="63">
        <f aca="true" t="shared" si="9" ref="P7:P18">10^O7</f>
        <v>0.0025338468920896202</v>
      </c>
      <c r="Q7" s="19"/>
      <c r="S7" s="9">
        <v>2</v>
      </c>
      <c r="T7" s="72">
        <f t="shared" si="2"/>
        <v>0</v>
      </c>
      <c r="U7" s="103">
        <f t="shared" si="3"/>
        <v>0.0025338468920896202</v>
      </c>
      <c r="V7" s="16">
        <f t="shared" si="4"/>
        <v>-2.5962196309401557</v>
      </c>
      <c r="W7" s="16" t="e">
        <f t="shared" si="5"/>
        <v>#DIV/0!</v>
      </c>
      <c r="X7" s="70" t="e">
        <f t="shared" si="6"/>
        <v>#DIV/0!</v>
      </c>
      <c r="Y7" s="38" t="e">
        <f t="shared" si="7"/>
        <v>#DIV/0!</v>
      </c>
      <c r="AA7" s="20" t="s">
        <v>51</v>
      </c>
      <c r="AB7" s="104" t="s">
        <v>22</v>
      </c>
      <c r="AC7" s="104" t="s">
        <v>23</v>
      </c>
      <c r="AD7" s="104" t="s">
        <v>49</v>
      </c>
    </row>
    <row r="8" spans="2:30" ht="13.5" thickBot="1">
      <c r="B8" s="9">
        <v>3</v>
      </c>
      <c r="C8" s="112">
        <v>213.63911890737253</v>
      </c>
      <c r="D8" s="60">
        <v>8273</v>
      </c>
      <c r="E8" s="16">
        <f>LOG10(D8)</f>
        <v>3.917663024327375</v>
      </c>
      <c r="F8" s="16">
        <f t="shared" si="0"/>
        <v>3.9938054177624203</v>
      </c>
      <c r="G8" s="70">
        <f>((ABS(F8-E8))/F8)*10</f>
        <v>0.19065123477574203</v>
      </c>
      <c r="H8" s="38">
        <f t="shared" si="1"/>
        <v>9858.376898194534</v>
      </c>
      <c r="I8" s="30"/>
      <c r="J8" s="49" t="s">
        <v>20</v>
      </c>
      <c r="K8" s="50" t="s">
        <v>21</v>
      </c>
      <c r="L8" s="19"/>
      <c r="M8" s="71"/>
      <c r="N8" s="112"/>
      <c r="O8" s="21">
        <f t="shared" si="8"/>
        <v>-2.5962196309401557</v>
      </c>
      <c r="P8" s="63">
        <f t="shared" si="9"/>
        <v>0.0025338468920896202</v>
      </c>
      <c r="Q8" s="19"/>
      <c r="S8" s="9">
        <v>3</v>
      </c>
      <c r="T8" s="72">
        <f t="shared" si="2"/>
        <v>0</v>
      </c>
      <c r="U8" s="103">
        <f t="shared" si="3"/>
        <v>0.0025338468920896202</v>
      </c>
      <c r="V8" s="16">
        <f t="shared" si="4"/>
        <v>-2.5962196309401557</v>
      </c>
      <c r="W8" s="16" t="e">
        <f t="shared" si="5"/>
        <v>#DIV/0!</v>
      </c>
      <c r="X8" s="70" t="e">
        <f t="shared" si="6"/>
        <v>#DIV/0!</v>
      </c>
      <c r="Y8" s="38" t="e">
        <f t="shared" si="7"/>
        <v>#DIV/0!</v>
      </c>
      <c r="AA8" s="105"/>
      <c r="AB8" s="51">
        <v>200</v>
      </c>
      <c r="AC8" s="106" t="e">
        <f aca="true" t="shared" si="10" ref="AC8:AC19">Y$13*AB8+Y$14</f>
        <v>#DIV/0!</v>
      </c>
      <c r="AD8" s="63" t="e">
        <f aca="true" t="shared" si="11" ref="AD8:AD19">10^AC8</f>
        <v>#DIV/0!</v>
      </c>
    </row>
    <row r="9" spans="2:30" ht="12.75">
      <c r="B9" s="9">
        <v>4</v>
      </c>
      <c r="C9" s="112">
        <v>224.9778760808913</v>
      </c>
      <c r="D9" s="60">
        <v>27652</v>
      </c>
      <c r="E9" s="16">
        <f>LOG10(D9)</f>
        <v>4.441726548210395</v>
      </c>
      <c r="F9" s="16">
        <f t="shared" si="0"/>
        <v>4.343566707627326</v>
      </c>
      <c r="G9" s="70">
        <f>((ABS(F9-E9))/F9)*10</f>
        <v>0.22598902512697805</v>
      </c>
      <c r="H9" s="38">
        <f t="shared" si="1"/>
        <v>22058.029216762705</v>
      </c>
      <c r="I9" s="30"/>
      <c r="J9" s="51"/>
      <c r="K9" s="52">
        <f aca="true" t="shared" si="12" ref="K9:K16">J9/4</f>
        <v>0</v>
      </c>
      <c r="L9" s="19"/>
      <c r="M9" s="71"/>
      <c r="N9" s="112"/>
      <c r="O9" s="21">
        <f t="shared" si="8"/>
        <v>-2.5962196309401557</v>
      </c>
      <c r="P9" s="63">
        <f t="shared" si="9"/>
        <v>0.0025338468920896202</v>
      </c>
      <c r="Q9" s="19"/>
      <c r="S9" s="9">
        <v>4</v>
      </c>
      <c r="T9" s="72">
        <f t="shared" si="2"/>
        <v>0</v>
      </c>
      <c r="U9" s="103">
        <f t="shared" si="3"/>
        <v>0.0025338468920896202</v>
      </c>
      <c r="V9" s="16">
        <f t="shared" si="4"/>
        <v>-2.5962196309401557</v>
      </c>
      <c r="W9" s="16" t="e">
        <f t="shared" si="5"/>
        <v>#DIV/0!</v>
      </c>
      <c r="X9" s="70" t="e">
        <f t="shared" si="6"/>
        <v>#DIV/0!</v>
      </c>
      <c r="Y9" s="38" t="e">
        <f t="shared" si="7"/>
        <v>#DIV/0!</v>
      </c>
      <c r="AA9" s="105"/>
      <c r="AB9" s="51"/>
      <c r="AC9" s="106" t="e">
        <f t="shared" si="10"/>
        <v>#DIV/0!</v>
      </c>
      <c r="AD9" s="63" t="e">
        <f t="shared" si="11"/>
        <v>#DIV/0!</v>
      </c>
    </row>
    <row r="10" spans="2:30" ht="12.75">
      <c r="B10" s="9">
        <v>5</v>
      </c>
      <c r="C10" s="112">
        <v>237.00942280603942</v>
      </c>
      <c r="D10" s="60">
        <v>75669</v>
      </c>
      <c r="E10" s="16">
        <f>LOG10(D10)</f>
        <v>4.878917994607827</v>
      </c>
      <c r="F10" s="16">
        <f t="shared" si="0"/>
        <v>4.714698149747431</v>
      </c>
      <c r="G10" s="70">
        <f>((ABS(F10-E10))/F10)*10</f>
        <v>0.3483146526977413</v>
      </c>
      <c r="H10" s="38">
        <f t="shared" si="1"/>
        <v>51843.9579561806</v>
      </c>
      <c r="I10" s="30"/>
      <c r="J10" s="51"/>
      <c r="K10" s="52">
        <f t="shared" si="12"/>
        <v>0</v>
      </c>
      <c r="L10" s="19"/>
      <c r="M10" s="71"/>
      <c r="N10" s="112"/>
      <c r="O10" s="21">
        <f t="shared" si="8"/>
        <v>-2.5962196309401557</v>
      </c>
      <c r="P10" s="63">
        <f t="shared" si="9"/>
        <v>0.0025338468920896202</v>
      </c>
      <c r="Q10" s="19"/>
      <c r="S10" s="9">
        <v>5</v>
      </c>
      <c r="T10" s="72">
        <f t="shared" si="2"/>
        <v>0</v>
      </c>
      <c r="U10" s="103">
        <f t="shared" si="3"/>
        <v>0.0025338468920896202</v>
      </c>
      <c r="V10" s="16">
        <f t="shared" si="4"/>
        <v>-2.5962196309401557</v>
      </c>
      <c r="W10" s="16" t="e">
        <f t="shared" si="5"/>
        <v>#DIV/0!</v>
      </c>
      <c r="X10" s="70" t="e">
        <f t="shared" si="6"/>
        <v>#DIV/0!</v>
      </c>
      <c r="Y10" s="38" t="e">
        <f t="shared" si="7"/>
        <v>#DIV/0!</v>
      </c>
      <c r="AA10" s="105"/>
      <c r="AB10" s="51"/>
      <c r="AC10" s="106" t="e">
        <f t="shared" si="10"/>
        <v>#DIV/0!</v>
      </c>
      <c r="AD10" s="63" t="e">
        <f t="shared" si="11"/>
        <v>#DIV/0!</v>
      </c>
    </row>
    <row r="11" spans="2:30" ht="13.5" thickBot="1">
      <c r="B11" s="9">
        <v>6</v>
      </c>
      <c r="C11" s="112">
        <v>255.99992172863537</v>
      </c>
      <c r="D11" s="117">
        <v>145428</v>
      </c>
      <c r="E11" s="16">
        <f>LOG10(D11)</f>
        <v>5.162648031521512</v>
      </c>
      <c r="F11" s="16">
        <f t="shared" si="0"/>
        <v>5.300489105202208</v>
      </c>
      <c r="G11" s="70">
        <f>((ABS(F11-E11))/F11)*10</f>
        <v>0.2600534987335602</v>
      </c>
      <c r="H11" s="38">
        <f t="shared" si="1"/>
        <v>199751.06578643262</v>
      </c>
      <c r="I11" s="30"/>
      <c r="J11" s="51"/>
      <c r="K11" s="52">
        <f t="shared" si="12"/>
        <v>0</v>
      </c>
      <c r="L11" s="19"/>
      <c r="M11" s="71"/>
      <c r="N11" s="112"/>
      <c r="O11" s="21">
        <f t="shared" si="8"/>
        <v>-2.5962196309401557</v>
      </c>
      <c r="P11" s="63">
        <f t="shared" si="9"/>
        <v>0.0025338468920896202</v>
      </c>
      <c r="Q11" s="19"/>
      <c r="S11" s="9">
        <v>6</v>
      </c>
      <c r="T11" s="72">
        <f t="shared" si="2"/>
        <v>0</v>
      </c>
      <c r="U11" s="103">
        <f t="shared" si="3"/>
        <v>0.0025338468920896202</v>
      </c>
      <c r="V11" s="16">
        <f t="shared" si="4"/>
        <v>-2.5962196309401557</v>
      </c>
      <c r="W11" s="16" t="e">
        <f t="shared" si="5"/>
        <v>#DIV/0!</v>
      </c>
      <c r="X11" s="70" t="e">
        <f t="shared" si="6"/>
        <v>#DIV/0!</v>
      </c>
      <c r="Y11" s="38" t="e">
        <f t="shared" si="7"/>
        <v>#DIV/0!</v>
      </c>
      <c r="AA11" s="105"/>
      <c r="AB11" s="51"/>
      <c r="AC11" s="106" t="e">
        <f t="shared" si="10"/>
        <v>#DIV/0!</v>
      </c>
      <c r="AD11" s="63" t="e">
        <f t="shared" si="11"/>
        <v>#DIV/0!</v>
      </c>
    </row>
    <row r="12" spans="5:30" ht="13.5" thickBot="1">
      <c r="E12" s="151" t="s">
        <v>50</v>
      </c>
      <c r="F12" s="152"/>
      <c r="G12" s="90">
        <f>AVERAGE(G7:G11)</f>
        <v>0.2332399725581294</v>
      </c>
      <c r="I12" s="31"/>
      <c r="J12" s="51"/>
      <c r="K12" s="52">
        <f t="shared" si="12"/>
        <v>0</v>
      </c>
      <c r="L12" s="19"/>
      <c r="M12" s="71"/>
      <c r="N12" s="112"/>
      <c r="O12" s="21">
        <f t="shared" si="8"/>
        <v>-2.5962196309401557</v>
      </c>
      <c r="P12" s="63">
        <f t="shared" si="9"/>
        <v>0.0025338468920896202</v>
      </c>
      <c r="Q12" s="19"/>
      <c r="V12" s="151" t="s">
        <v>50</v>
      </c>
      <c r="W12" s="152"/>
      <c r="X12" s="90" t="e">
        <f>AVERAGE(X6:X11)</f>
        <v>#DIV/0!</v>
      </c>
      <c r="AA12" s="105"/>
      <c r="AB12" s="51"/>
      <c r="AC12" s="106" t="e">
        <f t="shared" si="10"/>
        <v>#DIV/0!</v>
      </c>
      <c r="AD12" s="63" t="e">
        <f t="shared" si="11"/>
        <v>#DIV/0!</v>
      </c>
    </row>
    <row r="13" spans="7:30" ht="12.75">
      <c r="G13" s="79" t="s">
        <v>28</v>
      </c>
      <c r="H13" s="74">
        <f>SLOPE(E7:E11,C7:C11)</f>
        <v>0.030846527931805465</v>
      </c>
      <c r="J13" s="51"/>
      <c r="K13" s="52">
        <f t="shared" si="12"/>
        <v>0</v>
      </c>
      <c r="L13" s="19"/>
      <c r="M13" s="71"/>
      <c r="N13" s="112"/>
      <c r="O13" s="21">
        <f t="shared" si="8"/>
        <v>-2.5962196309401557</v>
      </c>
      <c r="P13" s="63">
        <f t="shared" si="9"/>
        <v>0.0025338468920896202</v>
      </c>
      <c r="Q13" s="19"/>
      <c r="X13" s="79" t="s">
        <v>28</v>
      </c>
      <c r="Y13" s="74" t="e">
        <f>SLOPE(V6:V11,T6:T11)</f>
        <v>#DIV/0!</v>
      </c>
      <c r="AA13" s="105"/>
      <c r="AB13" s="51"/>
      <c r="AC13" s="106" t="e">
        <f t="shared" si="10"/>
        <v>#DIV/0!</v>
      </c>
      <c r="AD13" s="63" t="e">
        <f t="shared" si="11"/>
        <v>#DIV/0!</v>
      </c>
    </row>
    <row r="14" spans="7:30" ht="12.75">
      <c r="G14" s="80" t="s">
        <v>29</v>
      </c>
      <c r="H14" s="76">
        <f>INTERCEPT(E7:E11,C7:C11)</f>
        <v>-2.5962196309401557</v>
      </c>
      <c r="I14" s="27"/>
      <c r="J14" s="51"/>
      <c r="K14" s="52">
        <f t="shared" si="12"/>
        <v>0</v>
      </c>
      <c r="L14" s="19"/>
      <c r="M14" s="71"/>
      <c r="N14" s="51"/>
      <c r="O14" s="21">
        <f t="shared" si="8"/>
        <v>-2.5962196309401557</v>
      </c>
      <c r="P14" s="63">
        <f t="shared" si="9"/>
        <v>0.0025338468920896202</v>
      </c>
      <c r="Q14" s="19"/>
      <c r="X14" s="80" t="s">
        <v>29</v>
      </c>
      <c r="Y14" s="76" t="e">
        <f>INTERCEPT(V6:V11,T6:T11)</f>
        <v>#DIV/0!</v>
      </c>
      <c r="AA14" s="105"/>
      <c r="AB14" s="51"/>
      <c r="AC14" s="106" t="e">
        <f t="shared" si="10"/>
        <v>#DIV/0!</v>
      </c>
      <c r="AD14" s="63" t="e">
        <f t="shared" si="11"/>
        <v>#DIV/0!</v>
      </c>
    </row>
    <row r="15" spans="7:30" ht="13.5" thickBot="1">
      <c r="G15" s="81" t="s">
        <v>30</v>
      </c>
      <c r="H15" s="78">
        <f>RSQ(E7:E11,C7:C11)</f>
        <v>0.9693178535311844</v>
      </c>
      <c r="I15" s="27"/>
      <c r="J15" s="51"/>
      <c r="K15" s="52">
        <f t="shared" si="12"/>
        <v>0</v>
      </c>
      <c r="L15" s="19"/>
      <c r="M15" s="71"/>
      <c r="N15" s="51"/>
      <c r="O15" s="21">
        <f t="shared" si="8"/>
        <v>-2.5962196309401557</v>
      </c>
      <c r="P15" s="63">
        <f t="shared" si="9"/>
        <v>0.0025338468920896202</v>
      </c>
      <c r="Q15" s="19"/>
      <c r="X15" s="81" t="s">
        <v>30</v>
      </c>
      <c r="Y15" s="78" t="e">
        <f>RSQ(V6:V11,T6:T11)</f>
        <v>#DIV/0!</v>
      </c>
      <c r="AA15" s="105"/>
      <c r="AB15" s="51"/>
      <c r="AC15" s="106" t="e">
        <f t="shared" si="10"/>
        <v>#DIV/0!</v>
      </c>
      <c r="AD15" s="63" t="e">
        <f t="shared" si="11"/>
        <v>#DIV/0!</v>
      </c>
    </row>
    <row r="16" spans="9:30" ht="12.75">
      <c r="I16" s="27"/>
      <c r="J16" s="51"/>
      <c r="K16" s="52">
        <f t="shared" si="12"/>
        <v>0</v>
      </c>
      <c r="L16" s="19"/>
      <c r="M16" s="71"/>
      <c r="N16" s="51"/>
      <c r="O16" s="21">
        <f t="shared" si="8"/>
        <v>-2.5962196309401557</v>
      </c>
      <c r="P16" s="63">
        <f t="shared" si="9"/>
        <v>0.0025338468920896202</v>
      </c>
      <c r="Q16" s="19"/>
      <c r="AA16" s="105"/>
      <c r="AB16" s="51"/>
      <c r="AC16" s="106" t="e">
        <f t="shared" si="10"/>
        <v>#DIV/0!</v>
      </c>
      <c r="AD16" s="63" t="e">
        <f t="shared" si="11"/>
        <v>#DIV/0!</v>
      </c>
    </row>
    <row r="17" spans="12:30" ht="12.75">
      <c r="L17" s="19"/>
      <c r="M17" s="71"/>
      <c r="N17" s="51"/>
      <c r="O17" s="21">
        <f t="shared" si="8"/>
        <v>-2.5962196309401557</v>
      </c>
      <c r="P17" s="63">
        <f t="shared" si="9"/>
        <v>0.0025338468920896202</v>
      </c>
      <c r="Q17" s="19"/>
      <c r="AA17" s="105"/>
      <c r="AB17" s="51"/>
      <c r="AC17" s="106" t="e">
        <f t="shared" si="10"/>
        <v>#DIV/0!</v>
      </c>
      <c r="AD17" s="63" t="e">
        <f t="shared" si="11"/>
        <v>#DIV/0!</v>
      </c>
    </row>
    <row r="18" spans="12:30" ht="13.5" thickBot="1">
      <c r="L18" s="19"/>
      <c r="M18" s="71"/>
      <c r="N18" s="51"/>
      <c r="O18" s="21">
        <f t="shared" si="8"/>
        <v>-2.5962196309401557</v>
      </c>
      <c r="P18" s="63">
        <f t="shared" si="9"/>
        <v>0.0025338468920896202</v>
      </c>
      <c r="Q18" s="19"/>
      <c r="AA18" s="105"/>
      <c r="AB18" s="51"/>
      <c r="AC18" s="106" t="e">
        <f t="shared" si="10"/>
        <v>#DIV/0!</v>
      </c>
      <c r="AD18" s="63" t="e">
        <f t="shared" si="11"/>
        <v>#DIV/0!</v>
      </c>
    </row>
    <row r="19" spans="10:30" ht="13.5" thickBot="1">
      <c r="J19" s="43" t="s">
        <v>37</v>
      </c>
      <c r="K19" s="44"/>
      <c r="L19" s="19"/>
      <c r="M19" s="19"/>
      <c r="N19" s="19"/>
      <c r="O19" s="19"/>
      <c r="P19" s="19"/>
      <c r="AA19" s="105"/>
      <c r="AB19" s="51"/>
      <c r="AC19" s="106" t="e">
        <f t="shared" si="10"/>
        <v>#DIV/0!</v>
      </c>
      <c r="AD19" s="63" t="e">
        <f t="shared" si="11"/>
        <v>#DIV/0!</v>
      </c>
    </row>
    <row r="20" spans="10:16" ht="15">
      <c r="J20" s="53" t="s">
        <v>31</v>
      </c>
      <c r="K20" s="54"/>
      <c r="L20" s="19"/>
      <c r="M20" s="65" t="s">
        <v>33</v>
      </c>
      <c r="N20" s="66"/>
      <c r="O20" s="19"/>
      <c r="P20" s="19"/>
    </row>
    <row r="21" spans="10:16" ht="15">
      <c r="J21" s="47" t="s">
        <v>36</v>
      </c>
      <c r="K21" s="48"/>
      <c r="L21" s="19"/>
      <c r="M21" s="39" t="s">
        <v>41</v>
      </c>
      <c r="N21" s="40"/>
      <c r="O21" s="19"/>
      <c r="P21" s="19"/>
    </row>
    <row r="22" spans="10:16" ht="15">
      <c r="J22" s="47" t="s">
        <v>25</v>
      </c>
      <c r="K22" s="48"/>
      <c r="L22" s="19"/>
      <c r="M22" s="39" t="s">
        <v>42</v>
      </c>
      <c r="N22" s="40"/>
      <c r="O22" s="19"/>
      <c r="P22" s="19"/>
    </row>
    <row r="23" spans="10:16" ht="13.5" thickBot="1">
      <c r="J23" s="49" t="s">
        <v>20</v>
      </c>
      <c r="K23" s="50" t="s">
        <v>21</v>
      </c>
      <c r="L23" s="19"/>
      <c r="M23" s="39" t="s">
        <v>43</v>
      </c>
      <c r="N23" s="40"/>
      <c r="O23" s="19"/>
      <c r="P23" s="19"/>
    </row>
    <row r="24" spans="10:16" ht="12.75">
      <c r="J24" s="55"/>
      <c r="K24" s="56" t="e">
        <f aca="true" t="shared" si="13" ref="K24:K31">LOG10(J24*10)*(64)</f>
        <v>#NUM!</v>
      </c>
      <c r="L24" s="19"/>
      <c r="M24" s="39" t="s">
        <v>44</v>
      </c>
      <c r="N24" s="40"/>
      <c r="O24" s="19"/>
      <c r="P24" s="19"/>
    </row>
    <row r="25" spans="10:16" ht="12.75">
      <c r="J25" s="51"/>
      <c r="K25" s="56" t="e">
        <f t="shared" si="13"/>
        <v>#NUM!</v>
      </c>
      <c r="L25" s="19"/>
      <c r="M25" s="39" t="s">
        <v>40</v>
      </c>
      <c r="N25" s="40"/>
      <c r="O25" s="19"/>
      <c r="P25" s="19"/>
    </row>
    <row r="26" spans="10:16" ht="12.75">
      <c r="J26" s="51"/>
      <c r="K26" s="56" t="e">
        <f t="shared" si="13"/>
        <v>#NUM!</v>
      </c>
      <c r="L26" s="19"/>
      <c r="M26" s="67" t="s">
        <v>45</v>
      </c>
      <c r="N26" s="40"/>
      <c r="O26" s="19"/>
      <c r="P26" s="19"/>
    </row>
    <row r="27" spans="10:16" ht="12.75">
      <c r="J27" s="51"/>
      <c r="K27" s="56" t="e">
        <f t="shared" si="13"/>
        <v>#NUM!</v>
      </c>
      <c r="L27" s="19"/>
      <c r="M27" s="41" t="s">
        <v>46</v>
      </c>
      <c r="N27" s="42"/>
      <c r="O27" s="19"/>
      <c r="P27" s="19"/>
    </row>
    <row r="28" spans="10:16" ht="12.75">
      <c r="J28" s="51"/>
      <c r="K28" s="56" t="e">
        <f t="shared" si="13"/>
        <v>#NUM!</v>
      </c>
      <c r="L28" s="19"/>
      <c r="O28" s="19"/>
      <c r="P28" s="19"/>
    </row>
    <row r="29" spans="10:16" ht="12.75">
      <c r="J29" s="51"/>
      <c r="K29" s="56" t="e">
        <f t="shared" si="13"/>
        <v>#NUM!</v>
      </c>
      <c r="L29" s="19"/>
      <c r="O29" s="19"/>
      <c r="P29" s="19"/>
    </row>
    <row r="30" spans="10:16" ht="12.75">
      <c r="J30" s="51"/>
      <c r="K30" s="56" t="e">
        <f t="shared" si="13"/>
        <v>#NUM!</v>
      </c>
      <c r="L30" s="19"/>
      <c r="O30" s="19"/>
      <c r="P30" s="19"/>
    </row>
    <row r="31" spans="10:16" ht="12.75">
      <c r="J31" s="51"/>
      <c r="K31" s="56" t="e">
        <f t="shared" si="13"/>
        <v>#NUM!</v>
      </c>
      <c r="L31" s="19"/>
      <c r="O31" s="19"/>
      <c r="P31" s="19"/>
    </row>
    <row r="32" spans="12:16" ht="12.75">
      <c r="L32" s="19"/>
      <c r="M32" s="19"/>
      <c r="N32" s="19"/>
      <c r="O32" s="19"/>
      <c r="P32" s="19"/>
    </row>
    <row r="33" spans="12:16" ht="13.5" thickBot="1">
      <c r="L33" s="19"/>
      <c r="M33" s="19"/>
      <c r="N33" s="19"/>
      <c r="O33" s="19"/>
      <c r="P33" s="19"/>
    </row>
    <row r="34" spans="10:16" ht="13.5" thickBot="1">
      <c r="J34" s="43" t="s">
        <v>38</v>
      </c>
      <c r="K34" s="44"/>
      <c r="L34" s="19"/>
      <c r="M34" s="160" t="s">
        <v>57</v>
      </c>
      <c r="N34" s="161"/>
      <c r="O34" s="161"/>
      <c r="P34" s="169"/>
    </row>
    <row r="35" spans="10:16" ht="15">
      <c r="J35" s="45" t="s">
        <v>39</v>
      </c>
      <c r="K35" s="57"/>
      <c r="L35" s="19"/>
      <c r="M35" s="163" t="s">
        <v>53</v>
      </c>
      <c r="N35" s="170"/>
      <c r="O35" s="170"/>
      <c r="P35" s="178"/>
    </row>
    <row r="36" spans="10:16" ht="15">
      <c r="J36" s="47" t="s">
        <v>36</v>
      </c>
      <c r="K36" s="48"/>
      <c r="L36" s="19"/>
      <c r="M36" s="172" t="s">
        <v>54</v>
      </c>
      <c r="N36" s="173"/>
      <c r="O36" s="173"/>
      <c r="P36" s="179"/>
    </row>
    <row r="37" spans="10:16" ht="15.75" thickBot="1">
      <c r="J37" s="47" t="s">
        <v>25</v>
      </c>
      <c r="K37" s="48"/>
      <c r="L37" s="19"/>
      <c r="M37" s="172" t="s">
        <v>55</v>
      </c>
      <c r="N37" s="180"/>
      <c r="O37" s="180"/>
      <c r="P37" s="179"/>
    </row>
    <row r="38" spans="10:16" ht="15" thickBot="1">
      <c r="J38" s="49" t="s">
        <v>47</v>
      </c>
      <c r="K38" s="50" t="s">
        <v>21</v>
      </c>
      <c r="L38" s="19"/>
      <c r="M38" s="91" t="s">
        <v>21</v>
      </c>
      <c r="N38" s="92" t="s">
        <v>47</v>
      </c>
      <c r="O38" s="92" t="s">
        <v>49</v>
      </c>
      <c r="P38" s="93" t="s">
        <v>56</v>
      </c>
    </row>
    <row r="39" spans="10:16" ht="12.75">
      <c r="J39" s="55"/>
      <c r="K39" s="56" t="e">
        <f aca="true" t="shared" si="14" ref="K39:K46">LOG10(J39)*(64)</f>
        <v>#NUM!</v>
      </c>
      <c r="L39" s="19"/>
      <c r="M39" s="94">
        <f>N7</f>
        <v>0</v>
      </c>
      <c r="N39" s="95">
        <f>10^(4*(M39/256))</f>
        <v>1</v>
      </c>
      <c r="O39" s="95">
        <f>P7</f>
        <v>0.0025338468920896202</v>
      </c>
      <c r="P39" s="96">
        <f>O39/N39</f>
        <v>0.0025338468920896202</v>
      </c>
    </row>
    <row r="40" spans="10:16" ht="12.75">
      <c r="J40" s="51"/>
      <c r="K40" s="56" t="e">
        <f t="shared" si="14"/>
        <v>#NUM!</v>
      </c>
      <c r="L40" s="19"/>
      <c r="M40" s="94">
        <f>N8</f>
        <v>0</v>
      </c>
      <c r="N40" s="95">
        <f>10^(4*(M40/256))</f>
        <v>1</v>
      </c>
      <c r="O40" s="95">
        <f>P8</f>
        <v>0.0025338468920896202</v>
      </c>
      <c r="P40" s="96">
        <f>O40/N40</f>
        <v>0.0025338468920896202</v>
      </c>
    </row>
    <row r="41" spans="10:16" ht="12.75">
      <c r="J41" s="51"/>
      <c r="K41" s="56" t="e">
        <f t="shared" si="14"/>
        <v>#NUM!</v>
      </c>
      <c r="L41" s="19"/>
      <c r="M41" s="94">
        <f>N9</f>
        <v>0</v>
      </c>
      <c r="N41" s="95">
        <f>10^(4*(M41/256))</f>
        <v>1</v>
      </c>
      <c r="O41" s="95">
        <f>P9</f>
        <v>0.0025338468920896202</v>
      </c>
      <c r="P41" s="96">
        <f>O41/N41</f>
        <v>0.0025338468920896202</v>
      </c>
    </row>
    <row r="42" spans="10:16" ht="12.75">
      <c r="J42" s="51"/>
      <c r="K42" s="56" t="e">
        <f t="shared" si="14"/>
        <v>#NUM!</v>
      </c>
      <c r="L42" s="19"/>
      <c r="M42" s="94">
        <f>N10</f>
        <v>0</v>
      </c>
      <c r="N42" s="95">
        <f>10^(4*(M42/256))</f>
        <v>1</v>
      </c>
      <c r="O42" s="95">
        <f>P10</f>
        <v>0.0025338468920896202</v>
      </c>
      <c r="P42" s="96">
        <f>O42/N42</f>
        <v>0.0025338468920896202</v>
      </c>
    </row>
    <row r="43" spans="10:16" ht="12.75">
      <c r="J43" s="51"/>
      <c r="K43" s="56" t="e">
        <f t="shared" si="14"/>
        <v>#NUM!</v>
      </c>
      <c r="L43" s="19"/>
      <c r="M43" s="94">
        <f>N11</f>
        <v>0</v>
      </c>
      <c r="N43" s="95">
        <f>10^(4*(M43/256))</f>
        <v>1</v>
      </c>
      <c r="O43" s="95">
        <f>P11</f>
        <v>0.0025338468920896202</v>
      </c>
      <c r="P43" s="96">
        <f>O43/N43</f>
        <v>0.0025338468920896202</v>
      </c>
    </row>
    <row r="44" spans="2:12" ht="13.5" thickBot="1">
      <c r="B44" s="5"/>
      <c r="C44" s="5"/>
      <c r="D44" s="5"/>
      <c r="E44" s="11" t="s">
        <v>3</v>
      </c>
      <c r="F44" s="13"/>
      <c r="G44" s="11" t="s">
        <v>7</v>
      </c>
      <c r="H44" s="12"/>
      <c r="J44" s="51"/>
      <c r="K44" s="56" t="e">
        <f t="shared" si="14"/>
        <v>#NUM!</v>
      </c>
      <c r="L44" s="19"/>
    </row>
    <row r="45" spans="2:15" ht="13.5" thickBot="1">
      <c r="B45" s="13"/>
      <c r="C45" s="13"/>
      <c r="D45" s="13"/>
      <c r="E45" s="114"/>
      <c r="F45" s="13"/>
      <c r="G45" s="114"/>
      <c r="H45" s="12"/>
      <c r="J45" s="51"/>
      <c r="K45" s="56" t="e">
        <f t="shared" si="14"/>
        <v>#NUM!</v>
      </c>
      <c r="L45" s="19"/>
      <c r="M45" s="160" t="s">
        <v>73</v>
      </c>
      <c r="N45" s="161"/>
      <c r="O45" s="162"/>
    </row>
    <row r="46" spans="1:15" ht="15">
      <c r="A46" s="116" t="s">
        <v>102</v>
      </c>
      <c r="B46" s="15"/>
      <c r="C46" s="17"/>
      <c r="D46" s="15"/>
      <c r="E46" s="15"/>
      <c r="F46" s="17"/>
      <c r="G46" s="17"/>
      <c r="H46" s="12"/>
      <c r="J46" s="51"/>
      <c r="K46" s="56" t="e">
        <f t="shared" si="14"/>
        <v>#NUM!</v>
      </c>
      <c r="M46" s="163" t="s">
        <v>58</v>
      </c>
      <c r="N46" s="170"/>
      <c r="O46" s="171"/>
    </row>
    <row r="47" spans="1:16" ht="15">
      <c r="A47" s="115" t="s">
        <v>5</v>
      </c>
      <c r="B47" s="14"/>
      <c r="C47" s="14"/>
      <c r="D47" s="114" t="s">
        <v>6</v>
      </c>
      <c r="E47" s="13"/>
      <c r="F47" s="13"/>
      <c r="G47" s="114" t="s">
        <v>4</v>
      </c>
      <c r="H47" s="12"/>
      <c r="J47" s="19"/>
      <c r="K47" s="19"/>
      <c r="M47" s="172" t="s">
        <v>104</v>
      </c>
      <c r="N47" s="173"/>
      <c r="O47" s="174"/>
      <c r="P47" s="97"/>
    </row>
    <row r="48" spans="1:16" ht="15.75" thickBot="1">
      <c r="A48" s="33"/>
      <c r="B48" s="5"/>
      <c r="C48" s="5"/>
      <c r="D48" s="5"/>
      <c r="E48" s="5"/>
      <c r="F48" s="5"/>
      <c r="G48" s="5"/>
      <c r="H48" s="121"/>
      <c r="I48" s="17"/>
      <c r="J48" s="19"/>
      <c r="K48" s="19"/>
      <c r="M48" s="175"/>
      <c r="N48" s="176"/>
      <c r="O48" s="177"/>
      <c r="P48" s="97"/>
    </row>
    <row r="49" spans="1:16" ht="15" thickBot="1">
      <c r="A49" s="113" t="s">
        <v>8</v>
      </c>
      <c r="B49" s="5"/>
      <c r="C49" s="5"/>
      <c r="D49" s="5"/>
      <c r="E49" s="5"/>
      <c r="F49" s="5"/>
      <c r="G49" s="5"/>
      <c r="H49" s="121"/>
      <c r="I49" s="10"/>
      <c r="J49" s="43" t="s">
        <v>52</v>
      </c>
      <c r="K49" s="44"/>
      <c r="M49" s="98" t="s">
        <v>21</v>
      </c>
      <c r="N49" s="91" t="s">
        <v>47</v>
      </c>
      <c r="O49" s="99" t="s">
        <v>59</v>
      </c>
      <c r="P49" s="97"/>
    </row>
    <row r="50" spans="1:16" ht="15">
      <c r="A50" s="120"/>
      <c r="B50" s="118"/>
      <c r="C50" s="118"/>
      <c r="D50" s="118"/>
      <c r="E50" s="118"/>
      <c r="F50" s="118"/>
      <c r="G50" s="118"/>
      <c r="H50" s="119"/>
      <c r="I50" s="17"/>
      <c r="J50" s="45" t="s">
        <v>71</v>
      </c>
      <c r="K50" s="57"/>
      <c r="M50" s="100"/>
      <c r="N50" s="95">
        <f aca="true" t="shared" si="15" ref="N50:N55">10^(4*(M50/256))</f>
        <v>1</v>
      </c>
      <c r="O50" s="101">
        <f>P39*N50</f>
        <v>0.0025338468920896202</v>
      </c>
      <c r="P50" s="97"/>
    </row>
    <row r="51" spans="9:15" ht="15">
      <c r="I51" s="10"/>
      <c r="J51" s="47" t="s">
        <v>36</v>
      </c>
      <c r="K51" s="48"/>
      <c r="M51" s="102"/>
      <c r="N51" s="95">
        <f t="shared" si="15"/>
        <v>1</v>
      </c>
      <c r="O51" s="101">
        <f>P39*N51</f>
        <v>0.0025338468920896202</v>
      </c>
    </row>
    <row r="52" spans="9:15" ht="15">
      <c r="I52" s="17"/>
      <c r="J52" s="47" t="s">
        <v>25</v>
      </c>
      <c r="K52" s="48"/>
      <c r="M52" s="102"/>
      <c r="N52" s="95">
        <f t="shared" si="15"/>
        <v>1</v>
      </c>
      <c r="O52" s="101">
        <f>P39*N52</f>
        <v>0.0025338468920896202</v>
      </c>
    </row>
    <row r="53" spans="9:15" ht="15" thickBot="1">
      <c r="I53" s="17"/>
      <c r="J53" s="49" t="s">
        <v>72</v>
      </c>
      <c r="K53" s="50" t="s">
        <v>21</v>
      </c>
      <c r="M53" s="102"/>
      <c r="N53" s="95">
        <f t="shared" si="15"/>
        <v>1</v>
      </c>
      <c r="O53" s="101">
        <f>P39*N53</f>
        <v>0.0025338468920896202</v>
      </c>
    </row>
    <row r="54" spans="10:15" ht="12.75">
      <c r="J54" s="55">
        <v>260</v>
      </c>
      <c r="K54" s="56">
        <f>LOG10(J54)*(256/LOG10(262144))</f>
        <v>114.09589778529357</v>
      </c>
      <c r="M54" s="102"/>
      <c r="N54" s="95">
        <f t="shared" si="15"/>
        <v>1</v>
      </c>
      <c r="O54" s="101">
        <f>P39*N54</f>
        <v>0.0025338468920896202</v>
      </c>
    </row>
    <row r="55" spans="10:15" ht="12.75">
      <c r="J55" s="51">
        <v>1369</v>
      </c>
      <c r="K55" s="56">
        <f aca="true" t="shared" si="16" ref="K55:K61">LOG10(J55)*(256/LOG10(262144))</f>
        <v>148.1800068445568</v>
      </c>
      <c r="M55" s="102"/>
      <c r="N55" s="95">
        <f t="shared" si="15"/>
        <v>1</v>
      </c>
      <c r="O55" s="101">
        <f>P39*N55</f>
        <v>0.0025338468920896202</v>
      </c>
    </row>
    <row r="56" spans="10:11" ht="12.75">
      <c r="J56" s="51">
        <v>5294</v>
      </c>
      <c r="K56" s="56">
        <f t="shared" si="16"/>
        <v>175.93091526393457</v>
      </c>
    </row>
    <row r="57" spans="10:11" ht="12.75">
      <c r="J57" s="51">
        <v>13598</v>
      </c>
      <c r="K57" s="56">
        <f t="shared" si="16"/>
        <v>195.28685304018538</v>
      </c>
    </row>
    <row r="58" spans="10:11" ht="12.75">
      <c r="J58" s="51">
        <v>33260</v>
      </c>
      <c r="K58" s="56">
        <f t="shared" si="16"/>
        <v>213.63911890737253</v>
      </c>
    </row>
    <row r="59" spans="10:11" ht="12.75">
      <c r="J59" s="51">
        <v>57799</v>
      </c>
      <c r="K59" s="56">
        <f t="shared" si="16"/>
        <v>224.9778760808913</v>
      </c>
    </row>
    <row r="60" spans="10:11" ht="12.75">
      <c r="J60" s="51">
        <v>103892</v>
      </c>
      <c r="K60" s="56">
        <f t="shared" si="16"/>
        <v>237.00942280603942</v>
      </c>
    </row>
    <row r="61" spans="10:11" ht="12.75">
      <c r="J61" s="51">
        <v>262143</v>
      </c>
      <c r="K61" s="56">
        <f t="shared" si="16"/>
        <v>255.99992172863537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AA6:AD6"/>
    <mergeCell ref="AA5:AD5"/>
    <mergeCell ref="M46:O46"/>
    <mergeCell ref="M47:O47"/>
    <mergeCell ref="E12:F12"/>
    <mergeCell ref="M4:P4"/>
    <mergeCell ref="M5:P5"/>
    <mergeCell ref="M34:P34"/>
    <mergeCell ref="M48:O48"/>
    <mergeCell ref="V12:W12"/>
    <mergeCell ref="M35:P35"/>
    <mergeCell ref="M36:P36"/>
    <mergeCell ref="M37:P37"/>
    <mergeCell ref="M45:O4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selection activeCell="P27" sqref="P27"/>
    </sheetView>
  </sheetViews>
  <sheetFormatPr defaultColWidth="8.8515625" defaultRowHeight="12.75"/>
  <cols>
    <col min="1" max="1" width="9.00390625" style="0" customWidth="1"/>
    <col min="2" max="3" width="8.57421875" style="0" customWidth="1"/>
    <col min="4" max="4" width="12.8515625" style="0" customWidth="1"/>
    <col min="5" max="5" width="11.7109375" style="0" customWidth="1"/>
    <col min="6" max="6" width="8.28125" style="0" customWidth="1"/>
    <col min="7" max="7" width="10.57421875" style="0" customWidth="1"/>
    <col min="8" max="8" width="12.8515625" style="0" customWidth="1"/>
    <col min="9" max="9" width="1.421875" style="0" customWidth="1"/>
    <col min="10" max="10" width="11.421875" style="0" customWidth="1"/>
    <col min="11" max="11" width="9.140625" style="0" customWidth="1"/>
    <col min="12" max="12" width="1.2851562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68" t="s">
        <v>27</v>
      </c>
      <c r="C1" s="25"/>
      <c r="D1" s="25"/>
      <c r="E1" s="25"/>
      <c r="F1" s="25"/>
      <c r="G1" s="24"/>
      <c r="J1" s="19"/>
      <c r="K1" s="19"/>
      <c r="L1" s="19"/>
      <c r="M1" s="19"/>
      <c r="N1" s="19"/>
      <c r="O1" s="19"/>
      <c r="P1" s="19"/>
    </row>
    <row r="2" spans="10:16" ht="12.75">
      <c r="J2" s="19"/>
      <c r="K2" s="19"/>
      <c r="L2" s="19"/>
      <c r="M2" s="19"/>
      <c r="N2" s="19"/>
      <c r="O2" s="19"/>
      <c r="P2" s="19"/>
    </row>
    <row r="3" spans="2:18" ht="28.5" thickBot="1">
      <c r="B3" s="64" t="s">
        <v>9</v>
      </c>
      <c r="C3" s="10"/>
      <c r="D3" s="10"/>
      <c r="E3" s="10"/>
      <c r="F3" s="10"/>
      <c r="J3" s="19"/>
      <c r="K3" s="19"/>
      <c r="L3" s="19"/>
      <c r="M3" s="19"/>
      <c r="N3" s="19"/>
      <c r="O3" s="19"/>
      <c r="P3" s="19"/>
      <c r="R3" s="64" t="s">
        <v>60</v>
      </c>
    </row>
    <row r="4" spans="2:16" ht="17.25" customHeight="1" thickBot="1">
      <c r="B4" s="6"/>
      <c r="J4" s="43" t="s">
        <v>34</v>
      </c>
      <c r="K4" s="44"/>
      <c r="L4" s="19"/>
      <c r="M4" s="163" t="s">
        <v>32</v>
      </c>
      <c r="N4" s="154"/>
      <c r="O4" s="154"/>
      <c r="P4" s="164"/>
    </row>
    <row r="5" spans="2:30" ht="15.75" thickBot="1">
      <c r="B5" s="2" t="s">
        <v>12</v>
      </c>
      <c r="C5" s="8" t="s">
        <v>11</v>
      </c>
      <c r="D5" s="3" t="s">
        <v>115</v>
      </c>
      <c r="E5" s="131" t="s">
        <v>116</v>
      </c>
      <c r="F5" s="3" t="s">
        <v>13</v>
      </c>
      <c r="G5" s="7" t="s">
        <v>10</v>
      </c>
      <c r="H5" s="132" t="s">
        <v>117</v>
      </c>
      <c r="J5" s="45" t="s">
        <v>35</v>
      </c>
      <c r="K5" s="46"/>
      <c r="L5" s="19"/>
      <c r="M5" s="165" t="s">
        <v>66</v>
      </c>
      <c r="N5" s="166"/>
      <c r="O5" s="166"/>
      <c r="P5" s="167"/>
      <c r="S5" s="2" t="s">
        <v>12</v>
      </c>
      <c r="T5" s="8" t="s">
        <v>11</v>
      </c>
      <c r="U5" s="3" t="s">
        <v>115</v>
      </c>
      <c r="V5" s="131" t="s">
        <v>116</v>
      </c>
      <c r="W5" s="3" t="s">
        <v>13</v>
      </c>
      <c r="X5" s="7" t="s">
        <v>10</v>
      </c>
      <c r="Y5" s="132" t="s">
        <v>117</v>
      </c>
      <c r="AA5" s="163" t="s">
        <v>32</v>
      </c>
      <c r="AB5" s="154"/>
      <c r="AC5" s="154"/>
      <c r="AD5" s="164"/>
    </row>
    <row r="6" spans="2:30" ht="15.75" thickBot="1">
      <c r="B6" s="9">
        <v>1</v>
      </c>
      <c r="C6" s="112">
        <v>65.208355565812</v>
      </c>
      <c r="D6" s="60"/>
      <c r="E6" s="16"/>
      <c r="F6" s="16">
        <f aca="true" t="shared" si="0" ref="F6:F11">H$13*C6+H$14</f>
        <v>1.411691115828886</v>
      </c>
      <c r="G6" s="70"/>
      <c r="H6" s="38">
        <f aca="true" t="shared" si="1" ref="H6:H11">10^F6</f>
        <v>25.80424257292536</v>
      </c>
      <c r="I6" s="28"/>
      <c r="J6" s="47" t="s">
        <v>36</v>
      </c>
      <c r="K6" s="48"/>
      <c r="L6" s="19"/>
      <c r="M6" s="20" t="s">
        <v>51</v>
      </c>
      <c r="N6" s="20" t="s">
        <v>22</v>
      </c>
      <c r="O6" s="20" t="s">
        <v>23</v>
      </c>
      <c r="P6" s="133" t="s">
        <v>118</v>
      </c>
      <c r="Q6" s="19"/>
      <c r="S6" s="9">
        <v>1</v>
      </c>
      <c r="T6" s="72">
        <f aca="true" t="shared" si="2" ref="T6:T11">M50</f>
        <v>0</v>
      </c>
      <c r="U6" s="103">
        <f aca="true" t="shared" si="3" ref="U6:U11">O50</f>
        <v>0.2958434167158818</v>
      </c>
      <c r="V6" s="16">
        <f aca="true" t="shared" si="4" ref="V6:V11">LOG10(U6)</f>
        <v>-0.5289380904592225</v>
      </c>
      <c r="W6" s="16" t="e">
        <f aca="true" t="shared" si="5" ref="W6:W11">Y$13*T6+Y$14</f>
        <v>#DIV/0!</v>
      </c>
      <c r="X6" s="70" t="e">
        <f aca="true" t="shared" si="6" ref="X6:X11">((ABS(W6-V6))/W6)*10</f>
        <v>#DIV/0!</v>
      </c>
      <c r="Y6" s="38" t="e">
        <f aca="true" t="shared" si="7" ref="Y6:Y11">10^W6</f>
        <v>#DIV/0!</v>
      </c>
      <c r="AA6" s="165" t="s">
        <v>61</v>
      </c>
      <c r="AB6" s="183"/>
      <c r="AC6" s="183"/>
      <c r="AD6" s="184"/>
    </row>
    <row r="7" spans="2:30" ht="15">
      <c r="B7" s="9">
        <v>2</v>
      </c>
      <c r="C7" s="112">
        <v>148.19498919605886</v>
      </c>
      <c r="D7" s="103">
        <v>7850.6410256410245</v>
      </c>
      <c r="E7" s="16">
        <f>LOG10(D7)</f>
        <v>3.8949051194882522</v>
      </c>
      <c r="F7" s="16">
        <f t="shared" si="0"/>
        <v>3.8814096596717977</v>
      </c>
      <c r="G7" s="70">
        <f>((ABS(F7-E7))/F7)*10</f>
        <v>0.03476948067778974</v>
      </c>
      <c r="H7" s="38">
        <f t="shared" si="1"/>
        <v>7610.438130262904</v>
      </c>
      <c r="I7" s="29"/>
      <c r="J7" s="47" t="s">
        <v>25</v>
      </c>
      <c r="K7" s="48"/>
      <c r="L7" s="19"/>
      <c r="M7" s="71"/>
      <c r="N7" s="112"/>
      <c r="O7" s="21">
        <f aca="true" t="shared" si="8" ref="O7:O18">H$13*N7+H$14</f>
        <v>-0.5289380904592225</v>
      </c>
      <c r="P7" s="63">
        <f aca="true" t="shared" si="9" ref="P7:P18">10^O7</f>
        <v>0.2958434167158818</v>
      </c>
      <c r="Q7" s="19"/>
      <c r="S7" s="9">
        <v>2</v>
      </c>
      <c r="T7" s="72">
        <f t="shared" si="2"/>
        <v>0</v>
      </c>
      <c r="U7" s="103">
        <f t="shared" si="3"/>
        <v>0.2958434167158818</v>
      </c>
      <c r="V7" s="16">
        <f t="shared" si="4"/>
        <v>-0.5289380904592225</v>
      </c>
      <c r="W7" s="16" t="e">
        <f t="shared" si="5"/>
        <v>#DIV/0!</v>
      </c>
      <c r="X7" s="70" t="e">
        <f t="shared" si="6"/>
        <v>#DIV/0!</v>
      </c>
      <c r="Y7" s="38" t="e">
        <f t="shared" si="7"/>
        <v>#DIV/0!</v>
      </c>
      <c r="AA7" s="20" t="s">
        <v>51</v>
      </c>
      <c r="AB7" s="104" t="s">
        <v>22</v>
      </c>
      <c r="AC7" s="104" t="s">
        <v>23</v>
      </c>
      <c r="AD7" s="137" t="s">
        <v>118</v>
      </c>
    </row>
    <row r="8" spans="2:30" ht="13.5" thickBot="1">
      <c r="B8" s="9">
        <v>3</v>
      </c>
      <c r="C8" s="112">
        <v>169.15457050155956</v>
      </c>
      <c r="D8" s="103">
        <v>26574.35897435898</v>
      </c>
      <c r="E8" s="16">
        <f>LOG10(D8)</f>
        <v>4.424462797287288</v>
      </c>
      <c r="F8" s="16">
        <f t="shared" si="0"/>
        <v>4.505175974281182</v>
      </c>
      <c r="G8" s="70">
        <f>((ABS(F8-E8))/F8)*10</f>
        <v>0.17915654672462059</v>
      </c>
      <c r="H8" s="38">
        <f t="shared" si="1"/>
        <v>32001.915510541923</v>
      </c>
      <c r="I8" s="30"/>
      <c r="J8" s="49" t="s">
        <v>20</v>
      </c>
      <c r="K8" s="50" t="s">
        <v>21</v>
      </c>
      <c r="L8" s="19"/>
      <c r="M8" s="71"/>
      <c r="N8" s="112"/>
      <c r="O8" s="21">
        <f t="shared" si="8"/>
        <v>-0.5289380904592225</v>
      </c>
      <c r="P8" s="63">
        <f t="shared" si="9"/>
        <v>0.2958434167158818</v>
      </c>
      <c r="Q8" s="19"/>
      <c r="S8" s="9">
        <v>3</v>
      </c>
      <c r="T8" s="72">
        <f t="shared" si="2"/>
        <v>0</v>
      </c>
      <c r="U8" s="103">
        <f t="shared" si="3"/>
        <v>0.2958434167158818</v>
      </c>
      <c r="V8" s="16">
        <f t="shared" si="4"/>
        <v>-0.5289380904592225</v>
      </c>
      <c r="W8" s="16" t="e">
        <f t="shared" si="5"/>
        <v>#DIV/0!</v>
      </c>
      <c r="X8" s="70" t="e">
        <f t="shared" si="6"/>
        <v>#DIV/0!</v>
      </c>
      <c r="Y8" s="38" t="e">
        <f t="shared" si="7"/>
        <v>#DIV/0!</v>
      </c>
      <c r="AA8" s="105"/>
      <c r="AB8" s="51">
        <v>200</v>
      </c>
      <c r="AC8" s="106" t="e">
        <f aca="true" t="shared" si="10" ref="AC8:AC19">Y$13*AB8+Y$14</f>
        <v>#DIV/0!</v>
      </c>
      <c r="AD8" s="63" t="e">
        <f aca="true" t="shared" si="11" ref="AD8:AD19">10^AC8</f>
        <v>#DIV/0!</v>
      </c>
    </row>
    <row r="9" spans="2:30" ht="12.75">
      <c r="B9" s="9">
        <v>4</v>
      </c>
      <c r="C9" s="112">
        <v>182.83587080572113</v>
      </c>
      <c r="D9" s="103">
        <v>87058.33333333333</v>
      </c>
      <c r="E9" s="16">
        <f>LOG10(D9)</f>
        <v>4.9398103486579865</v>
      </c>
      <c r="F9" s="16">
        <f t="shared" si="0"/>
        <v>4.9123374602575955</v>
      </c>
      <c r="G9" s="70">
        <f>((ABS(F9-E9))/F9)*10</f>
        <v>0.05592630519107361</v>
      </c>
      <c r="H9" s="38">
        <f t="shared" si="1"/>
        <v>81721.71277221356</v>
      </c>
      <c r="I9" s="30"/>
      <c r="J9" s="51"/>
      <c r="K9" s="52">
        <f aca="true" t="shared" si="12" ref="K9:K16">J9/4</f>
        <v>0</v>
      </c>
      <c r="L9" s="19"/>
      <c r="M9" s="71"/>
      <c r="N9" s="112"/>
      <c r="O9" s="21">
        <f t="shared" si="8"/>
        <v>-0.5289380904592225</v>
      </c>
      <c r="P9" s="63">
        <f t="shared" si="9"/>
        <v>0.2958434167158818</v>
      </c>
      <c r="Q9" s="19"/>
      <c r="S9" s="9">
        <v>4</v>
      </c>
      <c r="T9" s="72">
        <f t="shared" si="2"/>
        <v>0</v>
      </c>
      <c r="U9" s="103">
        <f t="shared" si="3"/>
        <v>0.2958434167158818</v>
      </c>
      <c r="V9" s="16">
        <f t="shared" si="4"/>
        <v>-0.5289380904592225</v>
      </c>
      <c r="W9" s="16" t="e">
        <f t="shared" si="5"/>
        <v>#DIV/0!</v>
      </c>
      <c r="X9" s="70" t="e">
        <f t="shared" si="6"/>
        <v>#DIV/0!</v>
      </c>
      <c r="Y9" s="38" t="e">
        <f t="shared" si="7"/>
        <v>#DIV/0!</v>
      </c>
      <c r="AA9" s="105"/>
      <c r="AB9" s="51"/>
      <c r="AC9" s="106" t="e">
        <f t="shared" si="10"/>
        <v>#DIV/0!</v>
      </c>
      <c r="AD9" s="63" t="e">
        <f t="shared" si="11"/>
        <v>#DIV/0!</v>
      </c>
    </row>
    <row r="10" spans="2:30" ht="12.75">
      <c r="B10" s="9">
        <v>5</v>
      </c>
      <c r="C10" s="112">
        <v>194.34354611105437</v>
      </c>
      <c r="D10" s="103">
        <v>232771.15384615428</v>
      </c>
      <c r="E10" s="16">
        <f>LOG10(D10)</f>
        <v>5.366929159389981</v>
      </c>
      <c r="F10" s="16">
        <f t="shared" si="0"/>
        <v>5.254810914774804</v>
      </c>
      <c r="G10" s="70">
        <f>((ABS(F10-E10))/F10)*10</f>
        <v>0.21336304280699617</v>
      </c>
      <c r="H10" s="38">
        <f t="shared" si="1"/>
        <v>179808.7884509882</v>
      </c>
      <c r="I10" s="30"/>
      <c r="J10" s="51"/>
      <c r="K10" s="52">
        <f t="shared" si="12"/>
        <v>0</v>
      </c>
      <c r="L10" s="19"/>
      <c r="M10" s="71"/>
      <c r="N10" s="112"/>
      <c r="O10" s="21">
        <f t="shared" si="8"/>
        <v>-0.5289380904592225</v>
      </c>
      <c r="P10" s="63">
        <f t="shared" si="9"/>
        <v>0.2958434167158818</v>
      </c>
      <c r="Q10" s="19"/>
      <c r="S10" s="9">
        <v>5</v>
      </c>
      <c r="T10" s="72">
        <f t="shared" si="2"/>
        <v>0</v>
      </c>
      <c r="U10" s="103">
        <f t="shared" si="3"/>
        <v>0.2958434167158818</v>
      </c>
      <c r="V10" s="16">
        <f t="shared" si="4"/>
        <v>-0.5289380904592225</v>
      </c>
      <c r="W10" s="16" t="e">
        <f t="shared" si="5"/>
        <v>#DIV/0!</v>
      </c>
      <c r="X10" s="70" t="e">
        <f t="shared" si="6"/>
        <v>#DIV/0!</v>
      </c>
      <c r="Y10" s="38" t="e">
        <f t="shared" si="7"/>
        <v>#DIV/0!</v>
      </c>
      <c r="AA10" s="105"/>
      <c r="AB10" s="51"/>
      <c r="AC10" s="106" t="e">
        <f t="shared" si="10"/>
        <v>#DIV/0!</v>
      </c>
      <c r="AD10" s="63" t="e">
        <f t="shared" si="11"/>
        <v>#DIV/0!</v>
      </c>
    </row>
    <row r="11" spans="2:30" ht="13.5" thickBot="1">
      <c r="B11" s="9">
        <v>6</v>
      </c>
      <c r="C11" s="112">
        <v>209.46148906218164</v>
      </c>
      <c r="D11" s="138">
        <v>428898.0769230773</v>
      </c>
      <c r="E11" s="16">
        <f>LOG10(D11)</f>
        <v>5.63235409897032</v>
      </c>
      <c r="F11" s="16">
        <f t="shared" si="0"/>
        <v>5.7047275148084475</v>
      </c>
      <c r="G11" s="70">
        <f>((ABS(F11-E11))/F11)*10</f>
        <v>0.12686568403181203</v>
      </c>
      <c r="H11" s="38">
        <f t="shared" si="1"/>
        <v>506672.71176124807</v>
      </c>
      <c r="I11" s="30"/>
      <c r="J11" s="51"/>
      <c r="K11" s="52">
        <f t="shared" si="12"/>
        <v>0</v>
      </c>
      <c r="L11" s="19"/>
      <c r="M11" s="71"/>
      <c r="N11" s="112"/>
      <c r="O11" s="21">
        <f t="shared" si="8"/>
        <v>-0.5289380904592225</v>
      </c>
      <c r="P11" s="63">
        <f t="shared" si="9"/>
        <v>0.2958434167158818</v>
      </c>
      <c r="Q11" s="19"/>
      <c r="S11" s="9">
        <v>6</v>
      </c>
      <c r="T11" s="72">
        <f t="shared" si="2"/>
        <v>0</v>
      </c>
      <c r="U11" s="103">
        <f t="shared" si="3"/>
        <v>0.2958434167158818</v>
      </c>
      <c r="V11" s="16">
        <f t="shared" si="4"/>
        <v>-0.5289380904592225</v>
      </c>
      <c r="W11" s="16" t="e">
        <f t="shared" si="5"/>
        <v>#DIV/0!</v>
      </c>
      <c r="X11" s="70" t="e">
        <f t="shared" si="6"/>
        <v>#DIV/0!</v>
      </c>
      <c r="Y11" s="38" t="e">
        <f t="shared" si="7"/>
        <v>#DIV/0!</v>
      </c>
      <c r="AA11" s="105"/>
      <c r="AB11" s="51"/>
      <c r="AC11" s="106" t="e">
        <f t="shared" si="10"/>
        <v>#DIV/0!</v>
      </c>
      <c r="AD11" s="63" t="e">
        <f t="shared" si="11"/>
        <v>#DIV/0!</v>
      </c>
    </row>
    <row r="12" spans="5:30" ht="13.5" thickBot="1">
      <c r="E12" s="151" t="s">
        <v>50</v>
      </c>
      <c r="F12" s="152"/>
      <c r="G12" s="90">
        <f>AVERAGE(G7:G11)</f>
        <v>0.12201621188645842</v>
      </c>
      <c r="I12" s="31"/>
      <c r="J12" s="51"/>
      <c r="K12" s="52">
        <f t="shared" si="12"/>
        <v>0</v>
      </c>
      <c r="L12" s="19"/>
      <c r="M12" s="71"/>
      <c r="N12" s="112"/>
      <c r="O12" s="21">
        <f t="shared" si="8"/>
        <v>-0.5289380904592225</v>
      </c>
      <c r="P12" s="63">
        <f t="shared" si="9"/>
        <v>0.2958434167158818</v>
      </c>
      <c r="Q12" s="19"/>
      <c r="V12" s="151" t="s">
        <v>50</v>
      </c>
      <c r="W12" s="152"/>
      <c r="X12" s="90" t="e">
        <f>AVERAGE(X6:X11)</f>
        <v>#DIV/0!</v>
      </c>
      <c r="AA12" s="105"/>
      <c r="AB12" s="51"/>
      <c r="AC12" s="106" t="e">
        <f t="shared" si="10"/>
        <v>#DIV/0!</v>
      </c>
      <c r="AD12" s="63" t="e">
        <f t="shared" si="11"/>
        <v>#DIV/0!</v>
      </c>
    </row>
    <row r="13" spans="7:30" ht="12.75">
      <c r="G13" s="79" t="s">
        <v>28</v>
      </c>
      <c r="H13" s="74">
        <f>SLOPE(E7:E11,C7:C11)</f>
        <v>0.02976043774527506</v>
      </c>
      <c r="J13" s="51"/>
      <c r="K13" s="52">
        <f t="shared" si="12"/>
        <v>0</v>
      </c>
      <c r="L13" s="19"/>
      <c r="M13" s="71"/>
      <c r="N13" s="112"/>
      <c r="O13" s="21">
        <f t="shared" si="8"/>
        <v>-0.5289380904592225</v>
      </c>
      <c r="P13" s="63">
        <f t="shared" si="9"/>
        <v>0.2958434167158818</v>
      </c>
      <c r="Q13" s="19"/>
      <c r="X13" s="79" t="s">
        <v>28</v>
      </c>
      <c r="Y13" s="74" t="e">
        <f>SLOPE(V6:V11,T6:T11)</f>
        <v>#DIV/0!</v>
      </c>
      <c r="AA13" s="105"/>
      <c r="AB13" s="51"/>
      <c r="AC13" s="106" t="e">
        <f t="shared" si="10"/>
        <v>#DIV/0!</v>
      </c>
      <c r="AD13" s="63" t="e">
        <f t="shared" si="11"/>
        <v>#DIV/0!</v>
      </c>
    </row>
    <row r="14" spans="7:30" ht="12.75">
      <c r="G14" s="80" t="s">
        <v>29</v>
      </c>
      <c r="H14" s="76">
        <f>INTERCEPT(E7:E11,C7:C11)</f>
        <v>-0.5289380904592225</v>
      </c>
      <c r="I14" s="27"/>
      <c r="J14" s="51"/>
      <c r="K14" s="52">
        <f t="shared" si="12"/>
        <v>0</v>
      </c>
      <c r="L14" s="19"/>
      <c r="M14" s="71"/>
      <c r="N14" s="51"/>
      <c r="O14" s="21">
        <f t="shared" si="8"/>
        <v>-0.5289380904592225</v>
      </c>
      <c r="P14" s="63">
        <f t="shared" si="9"/>
        <v>0.2958434167158818</v>
      </c>
      <c r="Q14" s="19"/>
      <c r="X14" s="80" t="s">
        <v>29</v>
      </c>
      <c r="Y14" s="76" t="e">
        <f>INTERCEPT(V6:V11,T6:T11)</f>
        <v>#DIV/0!</v>
      </c>
      <c r="AA14" s="105"/>
      <c r="AB14" s="51"/>
      <c r="AC14" s="106" t="e">
        <f t="shared" si="10"/>
        <v>#DIV/0!</v>
      </c>
      <c r="AD14" s="63" t="e">
        <f t="shared" si="11"/>
        <v>#DIV/0!</v>
      </c>
    </row>
    <row r="15" spans="7:30" ht="13.5" thickBot="1">
      <c r="G15" s="81" t="s">
        <v>30</v>
      </c>
      <c r="H15" s="78">
        <f>RSQ(E7:E11,C7:C11)</f>
        <v>0.9872465465320348</v>
      </c>
      <c r="I15" s="27"/>
      <c r="J15" s="51"/>
      <c r="K15" s="52">
        <f t="shared" si="12"/>
        <v>0</v>
      </c>
      <c r="L15" s="19"/>
      <c r="M15" s="71"/>
      <c r="N15" s="51"/>
      <c r="O15" s="21">
        <f t="shared" si="8"/>
        <v>-0.5289380904592225</v>
      </c>
      <c r="P15" s="63">
        <f t="shared" si="9"/>
        <v>0.2958434167158818</v>
      </c>
      <c r="Q15" s="19"/>
      <c r="X15" s="81" t="s">
        <v>30</v>
      </c>
      <c r="Y15" s="78" t="e">
        <f>RSQ(V6:V11,T6:T11)</f>
        <v>#DIV/0!</v>
      </c>
      <c r="AA15" s="105"/>
      <c r="AB15" s="51"/>
      <c r="AC15" s="106" t="e">
        <f t="shared" si="10"/>
        <v>#DIV/0!</v>
      </c>
      <c r="AD15" s="63" t="e">
        <f t="shared" si="11"/>
        <v>#DIV/0!</v>
      </c>
    </row>
    <row r="16" spans="9:30" ht="12.75">
      <c r="I16" s="27"/>
      <c r="J16" s="51"/>
      <c r="K16" s="52">
        <f t="shared" si="12"/>
        <v>0</v>
      </c>
      <c r="L16" s="19"/>
      <c r="M16" s="71"/>
      <c r="N16" s="51"/>
      <c r="O16" s="21">
        <f t="shared" si="8"/>
        <v>-0.5289380904592225</v>
      </c>
      <c r="P16" s="63">
        <f t="shared" si="9"/>
        <v>0.2958434167158818</v>
      </c>
      <c r="Q16" s="19"/>
      <c r="AA16" s="105"/>
      <c r="AB16" s="51"/>
      <c r="AC16" s="106" t="e">
        <f t="shared" si="10"/>
        <v>#DIV/0!</v>
      </c>
      <c r="AD16" s="63" t="e">
        <f t="shared" si="11"/>
        <v>#DIV/0!</v>
      </c>
    </row>
    <row r="17" spans="12:30" ht="12.75">
      <c r="L17" s="19"/>
      <c r="M17" s="71"/>
      <c r="N17" s="51"/>
      <c r="O17" s="21">
        <f t="shared" si="8"/>
        <v>-0.5289380904592225</v>
      </c>
      <c r="P17" s="63">
        <f t="shared" si="9"/>
        <v>0.2958434167158818</v>
      </c>
      <c r="Q17" s="19"/>
      <c r="AA17" s="105"/>
      <c r="AB17" s="51"/>
      <c r="AC17" s="106" t="e">
        <f t="shared" si="10"/>
        <v>#DIV/0!</v>
      </c>
      <c r="AD17" s="63" t="e">
        <f t="shared" si="11"/>
        <v>#DIV/0!</v>
      </c>
    </row>
    <row r="18" spans="12:30" ht="13.5" thickBot="1">
      <c r="L18" s="19"/>
      <c r="M18" s="71"/>
      <c r="N18" s="51"/>
      <c r="O18" s="21">
        <f t="shared" si="8"/>
        <v>-0.5289380904592225</v>
      </c>
      <c r="P18" s="63">
        <f t="shared" si="9"/>
        <v>0.2958434167158818</v>
      </c>
      <c r="Q18" s="19"/>
      <c r="AA18" s="105"/>
      <c r="AB18" s="51"/>
      <c r="AC18" s="106" t="e">
        <f t="shared" si="10"/>
        <v>#DIV/0!</v>
      </c>
      <c r="AD18" s="63" t="e">
        <f t="shared" si="11"/>
        <v>#DIV/0!</v>
      </c>
    </row>
    <row r="19" spans="10:30" ht="13.5" thickBot="1">
      <c r="J19" s="43" t="s">
        <v>37</v>
      </c>
      <c r="K19" s="44"/>
      <c r="L19" s="19"/>
      <c r="M19" s="19"/>
      <c r="N19" s="19"/>
      <c r="O19" s="19"/>
      <c r="P19" s="19"/>
      <c r="AA19" s="105"/>
      <c r="AB19" s="51"/>
      <c r="AC19" s="106" t="e">
        <f t="shared" si="10"/>
        <v>#DIV/0!</v>
      </c>
      <c r="AD19" s="63" t="e">
        <f t="shared" si="11"/>
        <v>#DIV/0!</v>
      </c>
    </row>
    <row r="20" spans="10:16" ht="15">
      <c r="J20" s="53" t="s">
        <v>31</v>
      </c>
      <c r="K20" s="54"/>
      <c r="L20" s="19"/>
      <c r="M20" s="65" t="s">
        <v>33</v>
      </c>
      <c r="N20" s="66"/>
      <c r="O20" s="19"/>
      <c r="P20" s="19"/>
    </row>
    <row r="21" spans="10:16" ht="15">
      <c r="J21" s="47" t="s">
        <v>36</v>
      </c>
      <c r="K21" s="48"/>
      <c r="L21" s="19"/>
      <c r="M21" s="39" t="s">
        <v>41</v>
      </c>
      <c r="N21" s="40"/>
      <c r="O21" s="19"/>
      <c r="P21" s="19"/>
    </row>
    <row r="22" spans="10:16" ht="15">
      <c r="J22" s="47" t="s">
        <v>25</v>
      </c>
      <c r="K22" s="48"/>
      <c r="L22" s="19"/>
      <c r="M22" s="39" t="s">
        <v>42</v>
      </c>
      <c r="N22" s="40"/>
      <c r="O22" s="19"/>
      <c r="P22" s="19"/>
    </row>
    <row r="23" spans="10:16" ht="13.5" thickBot="1">
      <c r="J23" s="49" t="s">
        <v>20</v>
      </c>
      <c r="K23" s="50" t="s">
        <v>21</v>
      </c>
      <c r="L23" s="19"/>
      <c r="M23" s="39" t="s">
        <v>43</v>
      </c>
      <c r="N23" s="40"/>
      <c r="O23" s="19"/>
      <c r="P23" s="19"/>
    </row>
    <row r="24" spans="10:16" ht="12.75">
      <c r="J24" s="55"/>
      <c r="K24" s="56" t="e">
        <f aca="true" t="shared" si="13" ref="K24:K31">LOG10(J24*10)*(64)</f>
        <v>#NUM!</v>
      </c>
      <c r="L24" s="19"/>
      <c r="M24" s="39" t="s">
        <v>44</v>
      </c>
      <c r="N24" s="40"/>
      <c r="O24" s="19"/>
      <c r="P24" s="19"/>
    </row>
    <row r="25" spans="10:16" ht="12.75">
      <c r="J25" s="51"/>
      <c r="K25" s="56" t="e">
        <f t="shared" si="13"/>
        <v>#NUM!</v>
      </c>
      <c r="L25" s="19"/>
      <c r="M25" s="39" t="s">
        <v>40</v>
      </c>
      <c r="N25" s="40"/>
      <c r="O25" s="19"/>
      <c r="P25" s="19"/>
    </row>
    <row r="26" spans="10:16" ht="12.75">
      <c r="J26" s="51"/>
      <c r="K26" s="56" t="e">
        <f t="shared" si="13"/>
        <v>#NUM!</v>
      </c>
      <c r="L26" s="19"/>
      <c r="M26" s="67" t="s">
        <v>45</v>
      </c>
      <c r="N26" s="40"/>
      <c r="O26" s="19"/>
      <c r="P26" s="19"/>
    </row>
    <row r="27" spans="10:16" ht="12.75">
      <c r="J27" s="51"/>
      <c r="K27" s="56" t="e">
        <f t="shared" si="13"/>
        <v>#NUM!</v>
      </c>
      <c r="L27" s="19"/>
      <c r="M27" s="41" t="s">
        <v>46</v>
      </c>
      <c r="N27" s="42"/>
      <c r="O27" s="19"/>
      <c r="P27" s="19"/>
    </row>
    <row r="28" spans="10:16" ht="12.75">
      <c r="J28" s="51"/>
      <c r="K28" s="56" t="e">
        <f t="shared" si="13"/>
        <v>#NUM!</v>
      </c>
      <c r="L28" s="19"/>
      <c r="O28" s="19"/>
      <c r="P28" s="19"/>
    </row>
    <row r="29" spans="10:16" ht="12.75">
      <c r="J29" s="51"/>
      <c r="K29" s="56" t="e">
        <f t="shared" si="13"/>
        <v>#NUM!</v>
      </c>
      <c r="L29" s="19"/>
      <c r="O29" s="19"/>
      <c r="P29" s="19"/>
    </row>
    <row r="30" spans="10:16" ht="12.75">
      <c r="J30" s="51"/>
      <c r="K30" s="56" t="e">
        <f t="shared" si="13"/>
        <v>#NUM!</v>
      </c>
      <c r="L30" s="19"/>
      <c r="O30" s="19"/>
      <c r="P30" s="19"/>
    </row>
    <row r="31" spans="10:16" ht="12.75">
      <c r="J31" s="51"/>
      <c r="K31" s="56" t="e">
        <f t="shared" si="13"/>
        <v>#NUM!</v>
      </c>
      <c r="L31" s="19"/>
      <c r="O31" s="19"/>
      <c r="P31" s="19"/>
    </row>
    <row r="32" spans="12:16" ht="12.75">
      <c r="L32" s="19"/>
      <c r="M32" s="19"/>
      <c r="N32" s="19"/>
      <c r="O32" s="19"/>
      <c r="P32" s="19"/>
    </row>
    <row r="33" spans="12:16" ht="13.5" thickBot="1">
      <c r="L33" s="19"/>
      <c r="M33" s="19"/>
      <c r="N33" s="19"/>
      <c r="O33" s="19"/>
      <c r="P33" s="19"/>
    </row>
    <row r="34" spans="10:16" ht="13.5" thickBot="1">
      <c r="J34" s="43" t="s">
        <v>38</v>
      </c>
      <c r="K34" s="44"/>
      <c r="L34" s="19"/>
      <c r="M34" s="160" t="s">
        <v>57</v>
      </c>
      <c r="N34" s="161"/>
      <c r="O34" s="161"/>
      <c r="P34" s="169"/>
    </row>
    <row r="35" spans="10:16" ht="15">
      <c r="J35" s="45" t="s">
        <v>39</v>
      </c>
      <c r="K35" s="57"/>
      <c r="L35" s="19"/>
      <c r="M35" s="163" t="s">
        <v>53</v>
      </c>
      <c r="N35" s="170"/>
      <c r="O35" s="170"/>
      <c r="P35" s="178"/>
    </row>
    <row r="36" spans="10:16" ht="15">
      <c r="J36" s="47" t="s">
        <v>36</v>
      </c>
      <c r="K36" s="48"/>
      <c r="L36" s="19"/>
      <c r="M36" s="172" t="s">
        <v>119</v>
      </c>
      <c r="N36" s="173"/>
      <c r="O36" s="173"/>
      <c r="P36" s="179"/>
    </row>
    <row r="37" spans="10:16" ht="15.75" thickBot="1">
      <c r="J37" s="47" t="s">
        <v>25</v>
      </c>
      <c r="K37" s="48"/>
      <c r="L37" s="19"/>
      <c r="M37" s="172" t="s">
        <v>55</v>
      </c>
      <c r="N37" s="180"/>
      <c r="O37" s="180"/>
      <c r="P37" s="179"/>
    </row>
    <row r="38" spans="10:16" ht="15" thickBot="1">
      <c r="J38" s="49" t="s">
        <v>47</v>
      </c>
      <c r="K38" s="50" t="s">
        <v>21</v>
      </c>
      <c r="L38" s="19"/>
      <c r="M38" s="91" t="s">
        <v>21</v>
      </c>
      <c r="N38" s="92" t="s">
        <v>47</v>
      </c>
      <c r="O38" s="134" t="s">
        <v>118</v>
      </c>
      <c r="P38" s="135" t="s">
        <v>120</v>
      </c>
    </row>
    <row r="39" spans="10:16" ht="12.75">
      <c r="J39" s="55">
        <v>2.08</v>
      </c>
      <c r="K39" s="56">
        <f aca="true" t="shared" si="14" ref="K39:K46">LOG10(J39)*(64)</f>
        <v>20.35605343761674</v>
      </c>
      <c r="L39" s="19"/>
      <c r="M39" s="94">
        <f>N7</f>
        <v>0</v>
      </c>
      <c r="N39" s="95">
        <f>10^(4*(M39/256))</f>
        <v>1</v>
      </c>
      <c r="O39" s="95">
        <f>P7</f>
        <v>0.2958434167158818</v>
      </c>
      <c r="P39" s="96">
        <f>O39/N39</f>
        <v>0.2958434167158818</v>
      </c>
    </row>
    <row r="40" spans="10:16" ht="12.75">
      <c r="J40" s="51">
        <v>123.82</v>
      </c>
      <c r="K40" s="56">
        <f t="shared" si="14"/>
        <v>133.9386111793207</v>
      </c>
      <c r="L40" s="19"/>
      <c r="M40" s="94">
        <f>N8</f>
        <v>0</v>
      </c>
      <c r="N40" s="95">
        <f>10^(4*(M40/256))</f>
        <v>1</v>
      </c>
      <c r="O40" s="95">
        <f>P8</f>
        <v>0.2958434167158818</v>
      </c>
      <c r="P40" s="96">
        <f>O40/N40</f>
        <v>0.2958434167158818</v>
      </c>
    </row>
    <row r="41" spans="10:16" ht="12.75">
      <c r="J41" s="51">
        <v>415.91</v>
      </c>
      <c r="K41" s="56">
        <f t="shared" si="14"/>
        <v>167.61595920132868</v>
      </c>
      <c r="L41" s="19"/>
      <c r="M41" s="94">
        <f>N9</f>
        <v>0</v>
      </c>
      <c r="N41" s="95">
        <f>10^(4*(M41/256))</f>
        <v>1</v>
      </c>
      <c r="O41" s="95">
        <f>P9</f>
        <v>0.2958434167158818</v>
      </c>
      <c r="P41" s="96">
        <f>O41/N41</f>
        <v>0.2958434167158818</v>
      </c>
    </row>
    <row r="42" spans="10:16" ht="12.75">
      <c r="J42" s="51">
        <v>1359.46</v>
      </c>
      <c r="K42" s="56">
        <f t="shared" si="14"/>
        <v>200.53545175491843</v>
      </c>
      <c r="L42" s="19"/>
      <c r="M42" s="94">
        <f>N10</f>
        <v>0</v>
      </c>
      <c r="N42" s="95">
        <f>10^(4*(M42/256))</f>
        <v>1</v>
      </c>
      <c r="O42" s="95">
        <f>P10</f>
        <v>0.2958434167158818</v>
      </c>
      <c r="P42" s="96">
        <f>O42/N42</f>
        <v>0.2958434167158818</v>
      </c>
    </row>
    <row r="43" spans="10:16" ht="12.75">
      <c r="J43" s="51">
        <v>3632.58</v>
      </c>
      <c r="K43" s="56">
        <f t="shared" si="14"/>
        <v>227.85377200036933</v>
      </c>
      <c r="L43" s="19"/>
      <c r="M43" s="94">
        <f>N11</f>
        <v>0</v>
      </c>
      <c r="N43" s="95">
        <f>10^(4*(M43/256))</f>
        <v>1</v>
      </c>
      <c r="O43" s="95">
        <f>P11</f>
        <v>0.2958434167158818</v>
      </c>
      <c r="P43" s="96">
        <f>O43/N43</f>
        <v>0.2958434167158818</v>
      </c>
    </row>
    <row r="44" spans="2:12" ht="13.5" thickBot="1">
      <c r="B44" s="5"/>
      <c r="C44" s="5"/>
      <c r="D44" s="5"/>
      <c r="E44" s="11" t="s">
        <v>3</v>
      </c>
      <c r="F44" s="13"/>
      <c r="G44" s="11" t="s">
        <v>7</v>
      </c>
      <c r="H44" s="12"/>
      <c r="J44" s="51">
        <v>6692.16</v>
      </c>
      <c r="K44" s="56">
        <f t="shared" si="14"/>
        <v>244.83624420966882</v>
      </c>
      <c r="L44" s="19"/>
    </row>
    <row r="45" spans="2:15" ht="13.5" thickBot="1">
      <c r="B45" s="13"/>
      <c r="C45" s="13"/>
      <c r="D45" s="13"/>
      <c r="E45" s="114"/>
      <c r="F45" s="13"/>
      <c r="G45" s="114"/>
      <c r="H45" s="12"/>
      <c r="J45" s="51"/>
      <c r="K45" s="56" t="e">
        <f t="shared" si="14"/>
        <v>#NUM!</v>
      </c>
      <c r="L45" s="19"/>
      <c r="M45" s="160" t="s">
        <v>73</v>
      </c>
      <c r="N45" s="161"/>
      <c r="O45" s="162"/>
    </row>
    <row r="46" spans="1:15" ht="15">
      <c r="A46" s="116" t="s">
        <v>102</v>
      </c>
      <c r="B46" s="15"/>
      <c r="C46" s="17"/>
      <c r="D46" s="15"/>
      <c r="E46" s="15"/>
      <c r="F46" s="17"/>
      <c r="G46" s="17"/>
      <c r="H46" s="12"/>
      <c r="J46" s="51"/>
      <c r="K46" s="56" t="e">
        <f t="shared" si="14"/>
        <v>#NUM!</v>
      </c>
      <c r="M46" s="163" t="s">
        <v>121</v>
      </c>
      <c r="N46" s="170"/>
      <c r="O46" s="171"/>
    </row>
    <row r="47" spans="1:16" ht="15">
      <c r="A47" s="115" t="s">
        <v>5</v>
      </c>
      <c r="B47" s="14"/>
      <c r="C47" s="14"/>
      <c r="D47" s="114" t="s">
        <v>6</v>
      </c>
      <c r="E47" s="13"/>
      <c r="F47" s="13"/>
      <c r="G47" s="114" t="s">
        <v>4</v>
      </c>
      <c r="H47" s="12"/>
      <c r="J47" s="19"/>
      <c r="K47" s="19"/>
      <c r="M47" s="172" t="s">
        <v>104</v>
      </c>
      <c r="N47" s="173"/>
      <c r="O47" s="174"/>
      <c r="P47" s="97"/>
    </row>
    <row r="48" spans="1:16" ht="15.75" thickBot="1">
      <c r="A48" s="33"/>
      <c r="B48" s="5"/>
      <c r="C48" s="5"/>
      <c r="D48" s="5"/>
      <c r="E48" s="5"/>
      <c r="F48" s="5"/>
      <c r="G48" s="5"/>
      <c r="H48" s="121"/>
      <c r="I48" s="17"/>
      <c r="J48" s="19"/>
      <c r="K48" s="19"/>
      <c r="M48" s="175"/>
      <c r="N48" s="176"/>
      <c r="O48" s="177"/>
      <c r="P48" s="97"/>
    </row>
    <row r="49" spans="1:16" ht="15" thickBot="1">
      <c r="A49" s="113" t="s">
        <v>8</v>
      </c>
      <c r="B49" s="5"/>
      <c r="C49" s="5"/>
      <c r="D49" s="5"/>
      <c r="E49" s="5"/>
      <c r="F49" s="5"/>
      <c r="G49" s="5"/>
      <c r="H49" s="121"/>
      <c r="I49" s="10"/>
      <c r="J49" s="43" t="s">
        <v>52</v>
      </c>
      <c r="K49" s="44"/>
      <c r="M49" s="98" t="s">
        <v>21</v>
      </c>
      <c r="N49" s="91" t="s">
        <v>47</v>
      </c>
      <c r="O49" s="136" t="s">
        <v>130</v>
      </c>
      <c r="P49" s="97"/>
    </row>
    <row r="50" spans="1:16" ht="15">
      <c r="A50" s="120"/>
      <c r="B50" s="118"/>
      <c r="C50" s="118"/>
      <c r="D50" s="118"/>
      <c r="E50" s="118"/>
      <c r="F50" s="118"/>
      <c r="G50" s="118"/>
      <c r="H50" s="119"/>
      <c r="I50" s="17"/>
      <c r="J50" s="45" t="s">
        <v>71</v>
      </c>
      <c r="K50" s="57"/>
      <c r="M50" s="100"/>
      <c r="N50" s="95">
        <f aca="true" t="shared" si="15" ref="N50:N55">10^(4*(M50/256))</f>
        <v>1</v>
      </c>
      <c r="O50" s="101">
        <f>P39*N50</f>
        <v>0.2958434167158818</v>
      </c>
      <c r="P50" s="97"/>
    </row>
    <row r="51" spans="9:15" ht="15">
      <c r="I51" s="10"/>
      <c r="J51" s="47" t="s">
        <v>36</v>
      </c>
      <c r="K51" s="48"/>
      <c r="M51" s="102"/>
      <c r="N51" s="95">
        <f t="shared" si="15"/>
        <v>1</v>
      </c>
      <c r="O51" s="101">
        <f>P39*N51</f>
        <v>0.2958434167158818</v>
      </c>
    </row>
    <row r="52" spans="9:15" ht="15">
      <c r="I52" s="17"/>
      <c r="J52" s="47" t="s">
        <v>25</v>
      </c>
      <c r="K52" s="48"/>
      <c r="M52" s="102"/>
      <c r="N52" s="95">
        <f t="shared" si="15"/>
        <v>1</v>
      </c>
      <c r="O52" s="101">
        <f>P39*N52</f>
        <v>0.2958434167158818</v>
      </c>
    </row>
    <row r="53" spans="9:15" ht="15" thickBot="1">
      <c r="I53" s="17"/>
      <c r="J53" s="49" t="s">
        <v>72</v>
      </c>
      <c r="K53" s="50" t="s">
        <v>21</v>
      </c>
      <c r="M53" s="102"/>
      <c r="N53" s="95">
        <f t="shared" si="15"/>
        <v>1</v>
      </c>
      <c r="O53" s="101">
        <f>P39*N53</f>
        <v>0.2958434167158818</v>
      </c>
    </row>
    <row r="54" spans="10:15" ht="12.75">
      <c r="J54" s="55"/>
      <c r="K54" s="56" t="e">
        <f aca="true" t="shared" si="16" ref="K54:K61">LOG10(J54)*(256/LOG10(262144))</f>
        <v>#NUM!</v>
      </c>
      <c r="M54" s="102"/>
      <c r="N54" s="95">
        <f t="shared" si="15"/>
        <v>1</v>
      </c>
      <c r="O54" s="101">
        <f>P39*N54</f>
        <v>0.2958434167158818</v>
      </c>
    </row>
    <row r="55" spans="10:15" ht="12.75">
      <c r="J55" s="51"/>
      <c r="K55" s="56" t="e">
        <f t="shared" si="16"/>
        <v>#NUM!</v>
      </c>
      <c r="M55" s="102"/>
      <c r="N55" s="95">
        <f t="shared" si="15"/>
        <v>1</v>
      </c>
      <c r="O55" s="101">
        <f>P39*N55</f>
        <v>0.2958434167158818</v>
      </c>
    </row>
    <row r="56" spans="10:11" ht="12.75">
      <c r="J56" s="51"/>
      <c r="K56" s="56" t="e">
        <f t="shared" si="16"/>
        <v>#NUM!</v>
      </c>
    </row>
    <row r="57" spans="10:11" ht="12.75">
      <c r="J57" s="51"/>
      <c r="K57" s="56" t="e">
        <f t="shared" si="16"/>
        <v>#NUM!</v>
      </c>
    </row>
    <row r="58" spans="10:11" ht="12.75">
      <c r="J58" s="51"/>
      <c r="K58" s="56" t="e">
        <f t="shared" si="16"/>
        <v>#NUM!</v>
      </c>
    </row>
    <row r="59" spans="10:11" ht="12.75">
      <c r="J59" s="51"/>
      <c r="K59" s="56" t="e">
        <f t="shared" si="16"/>
        <v>#NUM!</v>
      </c>
    </row>
    <row r="60" spans="10:11" ht="12.75">
      <c r="J60" s="51"/>
      <c r="K60" s="56" t="e">
        <f t="shared" si="16"/>
        <v>#NUM!</v>
      </c>
    </row>
    <row r="61" spans="10:11" ht="12.75">
      <c r="J61" s="51"/>
      <c r="K61" s="56" t="e">
        <f t="shared" si="16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E12:F12"/>
    <mergeCell ref="M4:P4"/>
    <mergeCell ref="M5:P5"/>
    <mergeCell ref="M34:P34"/>
    <mergeCell ref="AA6:AD6"/>
    <mergeCell ref="AA5:AD5"/>
    <mergeCell ref="M46:O46"/>
    <mergeCell ref="M47:O47"/>
    <mergeCell ref="M48:O48"/>
    <mergeCell ref="V12:W12"/>
    <mergeCell ref="M35:P35"/>
    <mergeCell ref="M36:P36"/>
    <mergeCell ref="M37:P37"/>
    <mergeCell ref="M45:O4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SPHEROTECH,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JEFF WANG</dc:creator>
  <cp:keywords/>
  <dc:description/>
  <cp:lastModifiedBy>Brian Shah</cp:lastModifiedBy>
  <cp:lastPrinted>2008-04-21T18:29:46Z</cp:lastPrinted>
  <dcterms:created xsi:type="dcterms:W3CDTF">1999-12-06T19:17:15Z</dcterms:created>
  <dcterms:modified xsi:type="dcterms:W3CDTF">2022-01-12T18:44:28Z</dcterms:modified>
  <cp:category/>
  <cp:version/>
  <cp:contentType/>
  <cp:contentStatus/>
</cp:coreProperties>
</file>